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2022/Policy Manual Subcommittee/Oct 19, 2022 Meeting/"/>
    </mc:Choice>
  </mc:AlternateContent>
  <xr:revisionPtr revIDLastSave="0" documentId="8_{6EF2DA68-1DD1-4D2E-BB55-5D1F02D012A5}" xr6:coauthVersionLast="47" xr6:coauthVersionMax="47" xr10:uidLastSave="{00000000-0000-0000-0000-000000000000}"/>
  <bookViews>
    <workbookView xWindow="-110" yWindow="-110" windowWidth="19420" windowHeight="10420" xr2:uid="{EF8FFBE6-5155-46B3-AA44-C850A2C16882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1" l="1"/>
  <c r="H18" i="1"/>
  <c r="O18" i="1" l="1"/>
  <c r="C9" i="1" l="1"/>
  <c r="K10" i="2"/>
  <c r="H20" i="2"/>
  <c r="H19" i="2"/>
  <c r="H24" i="2"/>
  <c r="H23" i="2"/>
  <c r="K9" i="2"/>
  <c r="C9" i="2"/>
  <c r="C10" i="2" s="1"/>
  <c r="K9" i="1"/>
  <c r="K4" i="1"/>
  <c r="H23" i="1" s="1"/>
  <c r="O23" i="1" s="1"/>
  <c r="C10" i="1"/>
  <c r="H24" i="1" l="1"/>
  <c r="H19" i="1"/>
  <c r="O9" i="1"/>
  <c r="H21" i="2"/>
  <c r="H25" i="2"/>
  <c r="O10" i="2"/>
  <c r="O9" i="2"/>
  <c r="K10" i="1"/>
  <c r="H20" i="1" l="1"/>
  <c r="O10" i="1"/>
</calcChain>
</file>

<file path=xl/sharedStrings.xml><?xml version="1.0" encoding="utf-8"?>
<sst xmlns="http://schemas.openxmlformats.org/spreadsheetml/2006/main" count="81" uniqueCount="28">
  <si>
    <t>Pre</t>
  </si>
  <si>
    <t>Gas furnace</t>
  </si>
  <si>
    <t>AFUE</t>
  </si>
  <si>
    <t>Capacity</t>
  </si>
  <si>
    <t>BTU</t>
  </si>
  <si>
    <t>EFLH</t>
  </si>
  <si>
    <t>Heat load</t>
  </si>
  <si>
    <t>Heat consumption</t>
  </si>
  <si>
    <t>MMBtu</t>
  </si>
  <si>
    <t>Post</t>
  </si>
  <si>
    <t>ASHP</t>
  </si>
  <si>
    <t>HSPF</t>
  </si>
  <si>
    <t>COP</t>
  </si>
  <si>
    <t>Shell measures</t>
  </si>
  <si>
    <t>------------</t>
  </si>
  <si>
    <t>-----------&gt;</t>
  </si>
  <si>
    <t>Claiming shell measures first</t>
  </si>
  <si>
    <t>Shell savings</t>
  </si>
  <si>
    <t>gas</t>
  </si>
  <si>
    <t>HVAC upgrade</t>
  </si>
  <si>
    <t>R</t>
  </si>
  <si>
    <t>Area</t>
  </si>
  <si>
    <t>HDD</t>
  </si>
  <si>
    <t>Claiming HVAC upgrade first</t>
  </si>
  <si>
    <t>electric</t>
  </si>
  <si>
    <t>Gas Furnace</t>
  </si>
  <si>
    <t>Reduction in heat consumption</t>
  </si>
  <si>
    <t>Reduction in heat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</si>
</sst>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00000"/>
  </numFmts>
  <fonts count="2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0" borderId="0" xfId="0" quotePrefix="1"/>
    <xf numFmtId="165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3DD96-0D59-4C11-B4F4-A0F1DCE53966}">
  <dimension ref="B2:P24"/>
  <sheetViews>
    <sheetView tabSelected="1" workbookViewId="0">
      <selection activeCell="H24" activeCellId="1" sqref="H24"/>
    </sheetView>
  </sheetViews>
  <sheetFormatPr defaultRowHeight="14.5" x14ac:dyDescent="0.35"/>
  <cols>
    <col min="2" max="2" width="16.1796875" bestFit="1" customWidth="1"/>
    <col min="7" max="7" width="13.36328125" bestFit="1" customWidth="1"/>
    <col min="8" max="8" width="10.54296875" bestFit="1" customWidth="1"/>
    <col min="10" max="10" width="16.1796875" bestFit="1" customWidth="1"/>
    <col min="13" max="13" width="15.6328125" bestFit="1" customWidth="1"/>
  </cols>
  <sheetData>
    <row r="2" spans="2:16" ht="28.5" x14ac:dyDescent="0.65">
      <c r="B2" s="7" t="s">
        <v>0</v>
      </c>
      <c r="C2" s="7"/>
      <c r="D2" s="7"/>
      <c r="J2" s="7" t="s">
        <v>9</v>
      </c>
      <c r="K2" s="7"/>
      <c r="L2" s="7"/>
    </row>
    <row r="3" spans="2:16" x14ac:dyDescent="0.35">
      <c r="B3" t="s">
        <v>1</v>
      </c>
      <c r="C3">
        <v>0.75</v>
      </c>
      <c r="D3" t="s">
        <v>2</v>
      </c>
      <c r="J3" t="s">
        <v>10</v>
      </c>
      <c r="K3">
        <v>10</v>
      </c>
      <c r="L3" t="s">
        <v>11</v>
      </c>
    </row>
    <row r="4" spans="2:16" x14ac:dyDescent="0.35">
      <c r="K4" s="2">
        <f>K3/3.412</f>
        <v>2.9308323563892147</v>
      </c>
      <c r="L4" t="s">
        <v>12</v>
      </c>
    </row>
    <row r="5" spans="2:16" x14ac:dyDescent="0.35">
      <c r="B5" t="s">
        <v>3</v>
      </c>
      <c r="C5" s="1">
        <v>85000</v>
      </c>
      <c r="D5" t="s">
        <v>4</v>
      </c>
      <c r="J5" t="s">
        <v>3</v>
      </c>
      <c r="K5">
        <v>40000</v>
      </c>
    </row>
    <row r="6" spans="2:16" x14ac:dyDescent="0.35">
      <c r="B6" t="s">
        <v>5</v>
      </c>
      <c r="C6">
        <v>976</v>
      </c>
      <c r="J6" t="s">
        <v>5</v>
      </c>
      <c r="K6">
        <v>1840</v>
      </c>
    </row>
    <row r="9" spans="2:16" x14ac:dyDescent="0.35">
      <c r="B9" t="s">
        <v>7</v>
      </c>
      <c r="C9" s="6">
        <f>(C6*C5*1/C3)/1000000</f>
        <v>110.61333333333333</v>
      </c>
      <c r="D9" t="s">
        <v>8</v>
      </c>
      <c r="J9" t="s">
        <v>7</v>
      </c>
      <c r="K9" s="3">
        <f>(K6*K5*1/K3*3.412)/1000000</f>
        <v>25.11232</v>
      </c>
      <c r="L9" t="s">
        <v>8</v>
      </c>
      <c r="O9" s="6">
        <f>C9-K9</f>
        <v>85.501013333333333</v>
      </c>
      <c r="P9" t="s">
        <v>26</v>
      </c>
    </row>
    <row r="10" spans="2:16" x14ac:dyDescent="0.35">
      <c r="B10" t="s">
        <v>6</v>
      </c>
      <c r="C10" s="3">
        <f>C9*C3</f>
        <v>82.96</v>
      </c>
      <c r="D10" t="s">
        <v>8</v>
      </c>
      <c r="F10" s="4" t="s">
        <v>14</v>
      </c>
      <c r="G10" t="s">
        <v>13</v>
      </c>
      <c r="H10" s="4" t="s">
        <v>15</v>
      </c>
      <c r="J10" t="s">
        <v>6</v>
      </c>
      <c r="K10" s="3">
        <f>K9*K4</f>
        <v>73.600000000000009</v>
      </c>
      <c r="L10" t="s">
        <v>8</v>
      </c>
      <c r="O10" s="6">
        <f>C10-K10</f>
        <v>9.3599999999999852</v>
      </c>
      <c r="P10" t="s">
        <v>27</v>
      </c>
    </row>
    <row r="13" spans="2:16" x14ac:dyDescent="0.35">
      <c r="B13" t="s">
        <v>20</v>
      </c>
      <c r="C13">
        <v>10</v>
      </c>
      <c r="J13" t="s">
        <v>20</v>
      </c>
      <c r="K13">
        <v>38</v>
      </c>
    </row>
    <row r="14" spans="2:16" x14ac:dyDescent="0.35">
      <c r="B14" t="s">
        <v>21</v>
      </c>
      <c r="C14" s="3">
        <v>1035.1764410047217</v>
      </c>
    </row>
    <row r="15" spans="2:16" x14ac:dyDescent="0.35">
      <c r="B15" t="s">
        <v>22</v>
      </c>
      <c r="C15">
        <v>5113</v>
      </c>
    </row>
    <row r="18" spans="3:16" x14ac:dyDescent="0.35">
      <c r="C18" t="s">
        <v>16</v>
      </c>
      <c r="G18" t="s">
        <v>17</v>
      </c>
      <c r="H18" s="2">
        <f>((1/C13-1/K13)*C14*24*C15)/(C3*1000000)</f>
        <v>12.48</v>
      </c>
      <c r="I18" t="s">
        <v>8</v>
      </c>
      <c r="J18" t="s">
        <v>18</v>
      </c>
      <c r="M18" s="5"/>
      <c r="O18">
        <f>H18*C3</f>
        <v>9.36</v>
      </c>
      <c r="P18" t="s">
        <v>27</v>
      </c>
    </row>
    <row r="19" spans="3:16" x14ac:dyDescent="0.35">
      <c r="G19" t="s">
        <v>19</v>
      </c>
      <c r="H19" s="2">
        <f>(C10-O18)*(1/C3-1/K4)</f>
        <v>73.021013333333329</v>
      </c>
      <c r="I19" t="s">
        <v>8</v>
      </c>
      <c r="O19" s="6"/>
    </row>
    <row r="20" spans="3:16" x14ac:dyDescent="0.35">
      <c r="H20" s="6">
        <f>SUM(H18:H19)</f>
        <v>85.501013333333333</v>
      </c>
    </row>
    <row r="22" spans="3:16" x14ac:dyDescent="0.35">
      <c r="C22" t="s">
        <v>23</v>
      </c>
      <c r="G22" t="s">
        <v>19</v>
      </c>
      <c r="H22" s="2">
        <f>C10*(1/C3-1/K4)</f>
        <v>82.307381333333325</v>
      </c>
      <c r="I22" t="s">
        <v>8</v>
      </c>
      <c r="K22" s="6"/>
    </row>
    <row r="23" spans="3:16" x14ac:dyDescent="0.35">
      <c r="G23" t="s">
        <v>17</v>
      </c>
      <c r="H23" s="2">
        <f>((1/C13-1/K13)*C14*24*C15)/(K4*1000000)</f>
        <v>3.1936319999999996</v>
      </c>
      <c r="I23" t="s">
        <v>8</v>
      </c>
      <c r="J23" t="s">
        <v>24</v>
      </c>
      <c r="O23">
        <f>H23*K4</f>
        <v>9.36</v>
      </c>
      <c r="P23" t="s">
        <v>27</v>
      </c>
    </row>
    <row r="24" spans="3:16" x14ac:dyDescent="0.35">
      <c r="H24" s="6">
        <f>SUM(H22:H23)</f>
        <v>85.501013333333319</v>
      </c>
    </row>
  </sheetData>
  <mergeCells count="2">
    <mergeCell ref="B2:D2"/>
    <mergeCell ref="J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2B251-BDE3-4700-8E3D-9B905C33D325}">
  <dimension ref="B2:O25"/>
  <sheetViews>
    <sheetView topLeftCell="A4" workbookViewId="0">
      <selection activeCell="H24" activeCellId="1" sqref="H19 H24"/>
    </sheetView>
  </sheetViews>
  <sheetFormatPr defaultRowHeight="14.5" x14ac:dyDescent="0.35"/>
  <cols>
    <col min="2" max="2" width="16.1796875" bestFit="1" customWidth="1"/>
    <col min="7" max="7" width="13.36328125" bestFit="1" customWidth="1"/>
    <col min="10" max="10" width="16.1796875" bestFit="1" customWidth="1"/>
  </cols>
  <sheetData>
    <row r="2" spans="2:15" ht="28.5" x14ac:dyDescent="0.65">
      <c r="B2" s="7" t="s">
        <v>0</v>
      </c>
      <c r="C2" s="7"/>
      <c r="D2" s="7"/>
      <c r="J2" s="7" t="s">
        <v>9</v>
      </c>
      <c r="K2" s="7"/>
      <c r="L2" s="7"/>
    </row>
    <row r="3" spans="2:15" x14ac:dyDescent="0.35">
      <c r="B3" t="s">
        <v>1</v>
      </c>
      <c r="C3">
        <v>0.75</v>
      </c>
      <c r="D3" t="s">
        <v>2</v>
      </c>
      <c r="J3" t="s">
        <v>25</v>
      </c>
      <c r="K3">
        <v>0.9</v>
      </c>
      <c r="L3" t="s">
        <v>2</v>
      </c>
    </row>
    <row r="4" spans="2:15" x14ac:dyDescent="0.35">
      <c r="K4" s="2"/>
    </row>
    <row r="5" spans="2:15" x14ac:dyDescent="0.35">
      <c r="B5" t="s">
        <v>3</v>
      </c>
      <c r="C5" s="1">
        <v>85000</v>
      </c>
      <c r="D5" t="s">
        <v>4</v>
      </c>
      <c r="J5" t="s">
        <v>3</v>
      </c>
      <c r="K5">
        <v>75000</v>
      </c>
    </row>
    <row r="6" spans="2:15" x14ac:dyDescent="0.35">
      <c r="B6" t="s">
        <v>5</v>
      </c>
      <c r="C6">
        <v>976</v>
      </c>
      <c r="J6" t="s">
        <v>5</v>
      </c>
      <c r="K6">
        <v>976</v>
      </c>
    </row>
    <row r="9" spans="2:15" x14ac:dyDescent="0.35">
      <c r="B9" t="s">
        <v>7</v>
      </c>
      <c r="C9" s="3">
        <f>(C6*C5*1/C3)/1000000</f>
        <v>110.61333333333333</v>
      </c>
      <c r="D9" t="s">
        <v>8</v>
      </c>
      <c r="J9" t="s">
        <v>7</v>
      </c>
      <c r="K9" s="3">
        <f>(K6*K5*1/K3)/1000000</f>
        <v>81.333333333333329</v>
      </c>
      <c r="L9" t="s">
        <v>8</v>
      </c>
      <c r="O9" s="3">
        <f>C9-K9</f>
        <v>29.28</v>
      </c>
    </row>
    <row r="10" spans="2:15" x14ac:dyDescent="0.35">
      <c r="B10" t="s">
        <v>6</v>
      </c>
      <c r="C10" s="3">
        <f>C9*C3</f>
        <v>82.96</v>
      </c>
      <c r="D10" t="s">
        <v>8</v>
      </c>
      <c r="F10" s="4" t="s">
        <v>14</v>
      </c>
      <c r="G10" t="s">
        <v>13</v>
      </c>
      <c r="H10" s="4" t="s">
        <v>15</v>
      </c>
      <c r="J10" t="s">
        <v>6</v>
      </c>
      <c r="K10" s="3">
        <f>K9*K3</f>
        <v>73.2</v>
      </c>
      <c r="L10" t="s">
        <v>8</v>
      </c>
      <c r="O10" s="2">
        <f>C10-K10</f>
        <v>9.7599999999999909</v>
      </c>
    </row>
    <row r="14" spans="2:15" x14ac:dyDescent="0.35">
      <c r="B14" t="s">
        <v>20</v>
      </c>
      <c r="C14">
        <v>10</v>
      </c>
      <c r="J14" t="s">
        <v>20</v>
      </c>
      <c r="K14">
        <v>38</v>
      </c>
    </row>
    <row r="15" spans="2:15" x14ac:dyDescent="0.35">
      <c r="B15" t="s">
        <v>21</v>
      </c>
      <c r="C15">
        <v>1050</v>
      </c>
    </row>
    <row r="16" spans="2:15" x14ac:dyDescent="0.35">
      <c r="B16" t="s">
        <v>22</v>
      </c>
      <c r="C16">
        <v>5113</v>
      </c>
    </row>
    <row r="19" spans="3:10" x14ac:dyDescent="0.35">
      <c r="C19" t="s">
        <v>16</v>
      </c>
      <c r="G19" t="s">
        <v>17</v>
      </c>
      <c r="H19" s="2">
        <f>((1/C14-1/K14)*C15*24*C16)/(C3*1000000)</f>
        <v>12.65871157894737</v>
      </c>
      <c r="I19" t="s">
        <v>8</v>
      </c>
      <c r="J19" t="s">
        <v>18</v>
      </c>
    </row>
    <row r="20" spans="3:10" x14ac:dyDescent="0.35">
      <c r="G20" t="s">
        <v>19</v>
      </c>
      <c r="H20" s="3">
        <f>K10*(1/C3-1/K3)</f>
        <v>16.266666666666659</v>
      </c>
      <c r="I20" t="s">
        <v>8</v>
      </c>
    </row>
    <row r="21" spans="3:10" x14ac:dyDescent="0.35">
      <c r="H21" s="2">
        <f>SUM(H19:H20)</f>
        <v>28.925378245614027</v>
      </c>
    </row>
    <row r="23" spans="3:10" x14ac:dyDescent="0.35">
      <c r="C23" t="s">
        <v>23</v>
      </c>
      <c r="G23" t="s">
        <v>19</v>
      </c>
      <c r="H23" s="3">
        <f>C10*(1/C3-1/K3)</f>
        <v>18.435555555555545</v>
      </c>
      <c r="I23" t="s">
        <v>8</v>
      </c>
    </row>
    <row r="24" spans="3:10" x14ac:dyDescent="0.35">
      <c r="G24" t="s">
        <v>17</v>
      </c>
      <c r="H24" s="3">
        <f>((1/C14-1/K14)*C15*24*C16)/(K3*1000000)</f>
        <v>10.548926315789474</v>
      </c>
      <c r="I24" t="s">
        <v>8</v>
      </c>
      <c r="J24" t="s">
        <v>24</v>
      </c>
    </row>
    <row r="25" spans="3:10" x14ac:dyDescent="0.35">
      <c r="H25" s="2">
        <f>SUM(H23:H24)</f>
        <v>28.984481871345018</v>
      </c>
    </row>
  </sheetData>
  <mergeCells count="2">
    <mergeCell ref="B2:D2"/>
    <mergeCell ref="J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Dent</dc:creator>
  <cp:lastModifiedBy>CJ Consulting</cp:lastModifiedBy>
  <dcterms:created xsi:type="dcterms:W3CDTF">2022-10-13T09:20:48Z</dcterms:created>
  <dcterms:modified xsi:type="dcterms:W3CDTF">2022-10-26T18:21:17Z</dcterms:modified>
</cp:coreProperties>
</file>