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3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20" windowWidth="9765" windowHeight="7230" firstSheet="4" activeTab="4"/>
  </bookViews>
  <sheets>
    <sheet name="Assignment" sheetId="1" r:id="rId1"/>
    <sheet name="Loadshapes from EVT adj" sheetId="2" r:id="rId2"/>
    <sheet name="Loadshapes from Ameren" sheetId="3" r:id="rId3"/>
    <sheet name="All Measure Loadshapes" sheetId="4" r:id="rId4"/>
    <sheet name="FINAL LOADSHAPES" sheetId="5" r:id="rId5"/>
    <sheet name="Sheet1" sheetId="6" r:id="rId6"/>
  </sheets>
  <externalReferences>
    <externalReference r:id="rId7"/>
    <externalReference r:id="rId8"/>
    <externalReference r:id="rId9"/>
  </externalReferences>
  <definedNames>
    <definedName name="_xlnm._FilterDatabase" localSheetId="3" hidden="1">'All Measure Loadshapes'!$A$2:$G$145</definedName>
    <definedName name="Loadshapetable">'[1]EVT Loadshapes'!$A$1:$H$99</definedName>
  </definedNames>
  <calcPr calcId="145621"/>
</workbook>
</file>

<file path=xl/calcChain.xml><?xml version="1.0" encoding="utf-8"?>
<calcChain xmlns="http://schemas.openxmlformats.org/spreadsheetml/2006/main">
  <c r="AG79" i="5" l="1"/>
  <c r="AF79" i="5"/>
  <c r="AE79" i="5"/>
  <c r="AD79" i="5"/>
  <c r="AC79" i="5"/>
  <c r="AB79" i="5"/>
  <c r="AA79" i="5"/>
  <c r="Z79" i="5"/>
  <c r="Y79" i="5"/>
  <c r="X79" i="5"/>
  <c r="W79" i="5"/>
  <c r="V79" i="5"/>
  <c r="U79" i="5"/>
  <c r="T79" i="5"/>
  <c r="S79" i="5"/>
  <c r="R79" i="5"/>
  <c r="Q79" i="5"/>
  <c r="P79" i="5"/>
  <c r="O79" i="5"/>
  <c r="N79" i="5"/>
  <c r="M79" i="5"/>
  <c r="L79" i="5"/>
  <c r="K79" i="5"/>
  <c r="J79" i="5"/>
  <c r="AH79" i="5" s="1"/>
  <c r="H79" i="5"/>
  <c r="AA78" i="5" l="1"/>
  <c r="Z78" i="5"/>
  <c r="AA77" i="5"/>
  <c r="Z77" i="5"/>
  <c r="AA76" i="5"/>
  <c r="Z76" i="5"/>
  <c r="AA75" i="5"/>
  <c r="Z75" i="5"/>
  <c r="AA74" i="5"/>
  <c r="Z74" i="5"/>
  <c r="AA73" i="5"/>
  <c r="Z73" i="5"/>
  <c r="AA72" i="5"/>
  <c r="Z72" i="5"/>
  <c r="AA71" i="5"/>
  <c r="Z71" i="5"/>
  <c r="AA70" i="5"/>
  <c r="Z70" i="5"/>
  <c r="AA69" i="5"/>
  <c r="Z69" i="5"/>
  <c r="AA68" i="5"/>
  <c r="Z68" i="5"/>
  <c r="AA67" i="5"/>
  <c r="Z67" i="5"/>
  <c r="AA66" i="5"/>
  <c r="Z66" i="5"/>
  <c r="AA65" i="5"/>
  <c r="Z65" i="5"/>
  <c r="AA64" i="5"/>
  <c r="Z64" i="5"/>
  <c r="AA63" i="5"/>
  <c r="Z63" i="5"/>
  <c r="AA62" i="5"/>
  <c r="Z62" i="5"/>
  <c r="AA61" i="5"/>
  <c r="Z61" i="5"/>
  <c r="AA60" i="5"/>
  <c r="Z60" i="5"/>
  <c r="AA59" i="5"/>
  <c r="Z59" i="5"/>
  <c r="AA58" i="5"/>
  <c r="Z58" i="5"/>
  <c r="AA57" i="5"/>
  <c r="Z57" i="5"/>
  <c r="AA56" i="5"/>
  <c r="Z56" i="5"/>
  <c r="AA55" i="5"/>
  <c r="Z55" i="5"/>
  <c r="AA54" i="5"/>
  <c r="Z54" i="5"/>
  <c r="AA53" i="5"/>
  <c r="Z53" i="5"/>
  <c r="AA52" i="5"/>
  <c r="Z52" i="5"/>
  <c r="AA51" i="5"/>
  <c r="Z51" i="5"/>
  <c r="AA50" i="5"/>
  <c r="Z50" i="5"/>
  <c r="AA49" i="5"/>
  <c r="Z49" i="5"/>
  <c r="AA48" i="5"/>
  <c r="Z48" i="5"/>
  <c r="AA47" i="5"/>
  <c r="Z47" i="5"/>
  <c r="AA46" i="5"/>
  <c r="Z46" i="5"/>
  <c r="AA45" i="5"/>
  <c r="Z45" i="5"/>
  <c r="AA44" i="5"/>
  <c r="Z44" i="5"/>
  <c r="AA43" i="5"/>
  <c r="Z43" i="5"/>
  <c r="AA42" i="5"/>
  <c r="Z42" i="5"/>
  <c r="AA41" i="5"/>
  <c r="Z41" i="5"/>
  <c r="AA40" i="5"/>
  <c r="Z40" i="5"/>
  <c r="AA39" i="5"/>
  <c r="Z39" i="5"/>
  <c r="AA38" i="5"/>
  <c r="Z38" i="5"/>
  <c r="AA37" i="5"/>
  <c r="Z37" i="5"/>
  <c r="AA36" i="5"/>
  <c r="Z36" i="5"/>
  <c r="AA35" i="5"/>
  <c r="Z35" i="5"/>
  <c r="AA34" i="5"/>
  <c r="Z34" i="5"/>
  <c r="AA33" i="5"/>
  <c r="Z33" i="5"/>
  <c r="AA32" i="5"/>
  <c r="Z32" i="5"/>
  <c r="AA31" i="5"/>
  <c r="Z31" i="5"/>
  <c r="AA30" i="5"/>
  <c r="Z30" i="5"/>
  <c r="AA29" i="5"/>
  <c r="Z29" i="5"/>
  <c r="AA28" i="5"/>
  <c r="Z28" i="5"/>
  <c r="AA27" i="5"/>
  <c r="Z27" i="5"/>
  <c r="AA26" i="5"/>
  <c r="Z26" i="5"/>
  <c r="AA24" i="5"/>
  <c r="Z24" i="5"/>
  <c r="AA23" i="5"/>
  <c r="Z23" i="5"/>
  <c r="AA22" i="5"/>
  <c r="Z22" i="5"/>
  <c r="AA21" i="5"/>
  <c r="Z21" i="5"/>
  <c r="AA20" i="5"/>
  <c r="Z20" i="5"/>
  <c r="AA19" i="5"/>
  <c r="Z19" i="5"/>
  <c r="AA18" i="5"/>
  <c r="Z18" i="5"/>
  <c r="AA17" i="5"/>
  <c r="Z17" i="5"/>
  <c r="AA16" i="5"/>
  <c r="Z16" i="5"/>
  <c r="AA15" i="5"/>
  <c r="Z15" i="5"/>
  <c r="AA14" i="5"/>
  <c r="Z14" i="5"/>
  <c r="AA13" i="5"/>
  <c r="Z13" i="5"/>
  <c r="AA12" i="5"/>
  <c r="Z12" i="5"/>
  <c r="AA11" i="5"/>
  <c r="Z11" i="5"/>
  <c r="Y78" i="5"/>
  <c r="X78" i="5"/>
  <c r="Y77" i="5"/>
  <c r="X77" i="5"/>
  <c r="Y76" i="5"/>
  <c r="X76" i="5"/>
  <c r="Y75" i="5"/>
  <c r="X75" i="5"/>
  <c r="Y74" i="5"/>
  <c r="X74" i="5"/>
  <c r="Y73" i="5"/>
  <c r="X73" i="5"/>
  <c r="Y72" i="5"/>
  <c r="X72" i="5"/>
  <c r="Y71" i="5"/>
  <c r="X71" i="5"/>
  <c r="Y70" i="5"/>
  <c r="X70" i="5"/>
  <c r="Y69" i="5"/>
  <c r="X69" i="5"/>
  <c r="Y68" i="5"/>
  <c r="X68" i="5"/>
  <c r="Y67" i="5"/>
  <c r="X67" i="5"/>
  <c r="Y66" i="5"/>
  <c r="X66" i="5"/>
  <c r="Y65" i="5"/>
  <c r="X65" i="5"/>
  <c r="Y64" i="5"/>
  <c r="X64" i="5"/>
  <c r="Y63" i="5"/>
  <c r="X63" i="5"/>
  <c r="Y62" i="5"/>
  <c r="X62" i="5"/>
  <c r="Y61" i="5"/>
  <c r="X61" i="5"/>
  <c r="Y60" i="5"/>
  <c r="X60" i="5"/>
  <c r="Y59" i="5"/>
  <c r="X59" i="5"/>
  <c r="Y58" i="5"/>
  <c r="X58" i="5"/>
  <c r="Y57" i="5"/>
  <c r="X57" i="5"/>
  <c r="Y56" i="5"/>
  <c r="X56" i="5"/>
  <c r="Y55" i="5"/>
  <c r="X55" i="5"/>
  <c r="Y54" i="5"/>
  <c r="X54" i="5"/>
  <c r="Y53" i="5"/>
  <c r="X53" i="5"/>
  <c r="Y52" i="5"/>
  <c r="X52" i="5"/>
  <c r="Y51" i="5"/>
  <c r="X51" i="5"/>
  <c r="Y50" i="5"/>
  <c r="X50" i="5"/>
  <c r="Y49" i="5"/>
  <c r="X49" i="5"/>
  <c r="Y48" i="5"/>
  <c r="X48" i="5"/>
  <c r="Y47" i="5"/>
  <c r="X47" i="5"/>
  <c r="Y46" i="5"/>
  <c r="X46" i="5"/>
  <c r="Y45" i="5"/>
  <c r="X45" i="5"/>
  <c r="Y44" i="5"/>
  <c r="X44" i="5"/>
  <c r="Y43" i="5"/>
  <c r="X43" i="5"/>
  <c r="Y42" i="5"/>
  <c r="X42" i="5"/>
  <c r="Y41" i="5"/>
  <c r="X41" i="5"/>
  <c r="Y40" i="5"/>
  <c r="X40" i="5"/>
  <c r="Y39" i="5"/>
  <c r="X39" i="5"/>
  <c r="Y38" i="5"/>
  <c r="X38" i="5"/>
  <c r="Y37" i="5"/>
  <c r="X37" i="5"/>
  <c r="Y36" i="5"/>
  <c r="X36" i="5"/>
  <c r="Y35" i="5"/>
  <c r="X35" i="5"/>
  <c r="Y34" i="5"/>
  <c r="X34" i="5"/>
  <c r="Y33" i="5"/>
  <c r="X33" i="5"/>
  <c r="Y32" i="5"/>
  <c r="X32" i="5"/>
  <c r="Y31" i="5"/>
  <c r="X31" i="5"/>
  <c r="Y30" i="5"/>
  <c r="X30" i="5"/>
  <c r="Y29" i="5"/>
  <c r="X29" i="5"/>
  <c r="Y28" i="5"/>
  <c r="X28" i="5"/>
  <c r="Y27" i="5"/>
  <c r="X27" i="5"/>
  <c r="Y26" i="5"/>
  <c r="X26" i="5"/>
  <c r="Y24" i="5"/>
  <c r="X24" i="5"/>
  <c r="Y23" i="5"/>
  <c r="X23" i="5"/>
  <c r="Y22" i="5"/>
  <c r="X22" i="5"/>
  <c r="Y21" i="5"/>
  <c r="X21" i="5"/>
  <c r="Y20" i="5"/>
  <c r="X20" i="5"/>
  <c r="Y19" i="5"/>
  <c r="X19" i="5"/>
  <c r="Y18" i="5"/>
  <c r="X18" i="5"/>
  <c r="Y17" i="5"/>
  <c r="X17" i="5"/>
  <c r="Y16" i="5"/>
  <c r="X16" i="5"/>
  <c r="Y15" i="5"/>
  <c r="X15" i="5"/>
  <c r="Y14" i="5"/>
  <c r="X14" i="5"/>
  <c r="Y13" i="5"/>
  <c r="X13" i="5"/>
  <c r="Y12" i="5"/>
  <c r="X12" i="5"/>
  <c r="Y11" i="5"/>
  <c r="X11" i="5"/>
  <c r="W78" i="5"/>
  <c r="V78" i="5"/>
  <c r="W77" i="5"/>
  <c r="V77" i="5"/>
  <c r="W76" i="5"/>
  <c r="V76" i="5"/>
  <c r="W75" i="5"/>
  <c r="V75" i="5"/>
  <c r="W74" i="5"/>
  <c r="V74" i="5"/>
  <c r="W73" i="5"/>
  <c r="V73" i="5"/>
  <c r="W72" i="5"/>
  <c r="V72" i="5"/>
  <c r="W71" i="5"/>
  <c r="V71" i="5"/>
  <c r="W70" i="5"/>
  <c r="V70" i="5"/>
  <c r="W69" i="5"/>
  <c r="V69" i="5"/>
  <c r="W68" i="5"/>
  <c r="V68" i="5"/>
  <c r="W67" i="5"/>
  <c r="V67" i="5"/>
  <c r="W66" i="5"/>
  <c r="V66" i="5"/>
  <c r="W65" i="5"/>
  <c r="V65" i="5"/>
  <c r="W64" i="5"/>
  <c r="V64" i="5"/>
  <c r="W63" i="5"/>
  <c r="V63" i="5"/>
  <c r="W62" i="5"/>
  <c r="V62" i="5"/>
  <c r="W61" i="5"/>
  <c r="V61" i="5"/>
  <c r="W60" i="5"/>
  <c r="V60" i="5"/>
  <c r="W59" i="5"/>
  <c r="V59" i="5"/>
  <c r="W58" i="5"/>
  <c r="V58" i="5"/>
  <c r="W57" i="5"/>
  <c r="V57" i="5"/>
  <c r="W56" i="5"/>
  <c r="V56" i="5"/>
  <c r="W55" i="5"/>
  <c r="V55" i="5"/>
  <c r="W54" i="5"/>
  <c r="V54" i="5"/>
  <c r="W53" i="5"/>
  <c r="V53" i="5"/>
  <c r="W52" i="5"/>
  <c r="V52" i="5"/>
  <c r="W51" i="5"/>
  <c r="V51" i="5"/>
  <c r="W50" i="5"/>
  <c r="V50" i="5"/>
  <c r="W49" i="5"/>
  <c r="V49" i="5"/>
  <c r="W48" i="5"/>
  <c r="V48" i="5"/>
  <c r="W47" i="5"/>
  <c r="V47" i="5"/>
  <c r="W46" i="5"/>
  <c r="V46" i="5"/>
  <c r="W45" i="5"/>
  <c r="V45" i="5"/>
  <c r="W44" i="5"/>
  <c r="V44" i="5"/>
  <c r="W43" i="5"/>
  <c r="V43" i="5"/>
  <c r="W42" i="5"/>
  <c r="V42" i="5"/>
  <c r="W41" i="5"/>
  <c r="V41" i="5"/>
  <c r="W40" i="5"/>
  <c r="V40" i="5"/>
  <c r="W39" i="5"/>
  <c r="V39" i="5"/>
  <c r="W38" i="5"/>
  <c r="V38" i="5"/>
  <c r="W37" i="5"/>
  <c r="V37" i="5"/>
  <c r="W36" i="5"/>
  <c r="V36" i="5"/>
  <c r="W35" i="5"/>
  <c r="V35" i="5"/>
  <c r="W34" i="5"/>
  <c r="V34" i="5"/>
  <c r="W33" i="5"/>
  <c r="V33" i="5"/>
  <c r="W32" i="5"/>
  <c r="V32" i="5"/>
  <c r="W31" i="5"/>
  <c r="V31" i="5"/>
  <c r="W30" i="5"/>
  <c r="V30" i="5"/>
  <c r="W29" i="5"/>
  <c r="V29" i="5"/>
  <c r="W28" i="5"/>
  <c r="V28" i="5"/>
  <c r="W27" i="5"/>
  <c r="V27" i="5"/>
  <c r="W26" i="5"/>
  <c r="V26" i="5"/>
  <c r="W24" i="5"/>
  <c r="V24" i="5"/>
  <c r="W23" i="5"/>
  <c r="V23" i="5"/>
  <c r="W22" i="5"/>
  <c r="V22" i="5"/>
  <c r="W21" i="5"/>
  <c r="V21" i="5"/>
  <c r="W20" i="5"/>
  <c r="V20" i="5"/>
  <c r="W19" i="5"/>
  <c r="V19" i="5"/>
  <c r="W18" i="5"/>
  <c r="V18" i="5"/>
  <c r="W17" i="5"/>
  <c r="V17" i="5"/>
  <c r="W16" i="5"/>
  <c r="V16" i="5"/>
  <c r="W15" i="5"/>
  <c r="V15" i="5"/>
  <c r="W14" i="5"/>
  <c r="V14" i="5"/>
  <c r="W13" i="5"/>
  <c r="V13" i="5"/>
  <c r="W12" i="5"/>
  <c r="V12" i="5"/>
  <c r="W11" i="5"/>
  <c r="V11" i="5"/>
  <c r="U78" i="5"/>
  <c r="T78" i="5"/>
  <c r="U77" i="5"/>
  <c r="T77" i="5"/>
  <c r="U76" i="5"/>
  <c r="T76" i="5"/>
  <c r="U75" i="5"/>
  <c r="T75" i="5"/>
  <c r="U74" i="5"/>
  <c r="T74" i="5"/>
  <c r="U73" i="5"/>
  <c r="T73" i="5"/>
  <c r="U72" i="5"/>
  <c r="T72" i="5"/>
  <c r="U71" i="5"/>
  <c r="T71" i="5"/>
  <c r="U70" i="5"/>
  <c r="T70" i="5"/>
  <c r="U69" i="5"/>
  <c r="T69" i="5"/>
  <c r="U68" i="5"/>
  <c r="T68" i="5"/>
  <c r="U67" i="5"/>
  <c r="T67" i="5"/>
  <c r="U66" i="5"/>
  <c r="T66" i="5"/>
  <c r="U65" i="5"/>
  <c r="T65" i="5"/>
  <c r="U64" i="5"/>
  <c r="T64" i="5"/>
  <c r="U63" i="5"/>
  <c r="T63" i="5"/>
  <c r="U62" i="5"/>
  <c r="T62" i="5"/>
  <c r="U61" i="5"/>
  <c r="T61" i="5"/>
  <c r="U60" i="5"/>
  <c r="T60" i="5"/>
  <c r="U59" i="5"/>
  <c r="T59" i="5"/>
  <c r="U58" i="5"/>
  <c r="T58" i="5"/>
  <c r="U57" i="5"/>
  <c r="T57" i="5"/>
  <c r="U56" i="5"/>
  <c r="T56" i="5"/>
  <c r="U55" i="5"/>
  <c r="T55" i="5"/>
  <c r="U54" i="5"/>
  <c r="T54" i="5"/>
  <c r="U53" i="5"/>
  <c r="T53" i="5"/>
  <c r="U52" i="5"/>
  <c r="T52" i="5"/>
  <c r="U51" i="5"/>
  <c r="T51" i="5"/>
  <c r="U50" i="5"/>
  <c r="T50" i="5"/>
  <c r="U49" i="5"/>
  <c r="T49" i="5"/>
  <c r="U48" i="5"/>
  <c r="T48" i="5"/>
  <c r="U47" i="5"/>
  <c r="T47" i="5"/>
  <c r="U46" i="5"/>
  <c r="T46" i="5"/>
  <c r="U45" i="5"/>
  <c r="T45" i="5"/>
  <c r="U44" i="5"/>
  <c r="T44" i="5"/>
  <c r="U43" i="5"/>
  <c r="T43" i="5"/>
  <c r="U42" i="5"/>
  <c r="T42" i="5"/>
  <c r="U41" i="5"/>
  <c r="T41" i="5"/>
  <c r="U40" i="5"/>
  <c r="T40" i="5"/>
  <c r="U39" i="5"/>
  <c r="T39" i="5"/>
  <c r="U38" i="5"/>
  <c r="T38" i="5"/>
  <c r="U37" i="5"/>
  <c r="T37" i="5"/>
  <c r="U36" i="5"/>
  <c r="T36" i="5"/>
  <c r="U35" i="5"/>
  <c r="T35" i="5"/>
  <c r="U34" i="5"/>
  <c r="T34" i="5"/>
  <c r="U33" i="5"/>
  <c r="T33" i="5"/>
  <c r="U32" i="5"/>
  <c r="T32" i="5"/>
  <c r="U31" i="5"/>
  <c r="T31" i="5"/>
  <c r="U30" i="5"/>
  <c r="T30" i="5"/>
  <c r="U29" i="5"/>
  <c r="T29" i="5"/>
  <c r="U28" i="5"/>
  <c r="T28" i="5"/>
  <c r="U27" i="5"/>
  <c r="T27" i="5"/>
  <c r="U26" i="5"/>
  <c r="T26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14" i="5"/>
  <c r="T14" i="5"/>
  <c r="U13" i="5"/>
  <c r="T13" i="5"/>
  <c r="U12" i="5"/>
  <c r="T12" i="5"/>
  <c r="U11" i="5"/>
  <c r="T11" i="5"/>
  <c r="S78" i="5"/>
  <c r="R78" i="5"/>
  <c r="S77" i="5"/>
  <c r="R77" i="5"/>
  <c r="S76" i="5"/>
  <c r="R76" i="5"/>
  <c r="S75" i="5"/>
  <c r="R75" i="5"/>
  <c r="S74" i="5"/>
  <c r="R74" i="5"/>
  <c r="S73" i="5"/>
  <c r="R73" i="5"/>
  <c r="S72" i="5"/>
  <c r="R72" i="5"/>
  <c r="S71" i="5"/>
  <c r="R71" i="5"/>
  <c r="S70" i="5"/>
  <c r="R70" i="5"/>
  <c r="S69" i="5"/>
  <c r="R69" i="5"/>
  <c r="S68" i="5"/>
  <c r="R68" i="5"/>
  <c r="S67" i="5"/>
  <c r="R67" i="5"/>
  <c r="S66" i="5"/>
  <c r="R66" i="5"/>
  <c r="S65" i="5"/>
  <c r="R65" i="5"/>
  <c r="S64" i="5"/>
  <c r="R64" i="5"/>
  <c r="S63" i="5"/>
  <c r="R63" i="5"/>
  <c r="S62" i="5"/>
  <c r="R62" i="5"/>
  <c r="S61" i="5"/>
  <c r="R61" i="5"/>
  <c r="S60" i="5"/>
  <c r="R60" i="5"/>
  <c r="S59" i="5"/>
  <c r="R59" i="5"/>
  <c r="S58" i="5"/>
  <c r="R58" i="5"/>
  <c r="S57" i="5"/>
  <c r="R57" i="5"/>
  <c r="S56" i="5"/>
  <c r="R56" i="5"/>
  <c r="S55" i="5"/>
  <c r="R55" i="5"/>
  <c r="S54" i="5"/>
  <c r="R54" i="5"/>
  <c r="S53" i="5"/>
  <c r="R53" i="5"/>
  <c r="S52" i="5"/>
  <c r="R52" i="5"/>
  <c r="S51" i="5"/>
  <c r="R51" i="5"/>
  <c r="S50" i="5"/>
  <c r="R50" i="5"/>
  <c r="S49" i="5"/>
  <c r="R49" i="5"/>
  <c r="S48" i="5"/>
  <c r="R48" i="5"/>
  <c r="S47" i="5"/>
  <c r="R47" i="5"/>
  <c r="S46" i="5"/>
  <c r="R46" i="5"/>
  <c r="S45" i="5"/>
  <c r="R45" i="5"/>
  <c r="S44" i="5"/>
  <c r="R44" i="5"/>
  <c r="S43" i="5"/>
  <c r="R43" i="5"/>
  <c r="S42" i="5"/>
  <c r="R42" i="5"/>
  <c r="S41" i="5"/>
  <c r="R41" i="5"/>
  <c r="S40" i="5"/>
  <c r="R40" i="5"/>
  <c r="S39" i="5"/>
  <c r="R39" i="5"/>
  <c r="S38" i="5"/>
  <c r="R38" i="5"/>
  <c r="S37" i="5"/>
  <c r="R37" i="5"/>
  <c r="S36" i="5"/>
  <c r="R36" i="5"/>
  <c r="S35" i="5"/>
  <c r="R35" i="5"/>
  <c r="S34" i="5"/>
  <c r="R34" i="5"/>
  <c r="S33" i="5"/>
  <c r="R33" i="5"/>
  <c r="S32" i="5"/>
  <c r="R32" i="5"/>
  <c r="S31" i="5"/>
  <c r="R31" i="5"/>
  <c r="S30" i="5"/>
  <c r="R30" i="5"/>
  <c r="S29" i="5"/>
  <c r="R29" i="5"/>
  <c r="S28" i="5"/>
  <c r="R28" i="5"/>
  <c r="S27" i="5"/>
  <c r="R27" i="5"/>
  <c r="S26" i="5"/>
  <c r="R26" i="5"/>
  <c r="S24" i="5"/>
  <c r="R24" i="5"/>
  <c r="S23" i="5"/>
  <c r="R23" i="5"/>
  <c r="S22" i="5"/>
  <c r="R22" i="5"/>
  <c r="S21" i="5"/>
  <c r="R21" i="5"/>
  <c r="S20" i="5"/>
  <c r="R20" i="5"/>
  <c r="S19" i="5"/>
  <c r="R19" i="5"/>
  <c r="S18" i="5"/>
  <c r="R18" i="5"/>
  <c r="S17" i="5"/>
  <c r="R17" i="5"/>
  <c r="S16" i="5"/>
  <c r="R16" i="5"/>
  <c r="S15" i="5"/>
  <c r="R15" i="5"/>
  <c r="S14" i="5"/>
  <c r="R14" i="5"/>
  <c r="S13" i="5"/>
  <c r="R13" i="5"/>
  <c r="S12" i="5"/>
  <c r="R12" i="5"/>
  <c r="S11" i="5"/>
  <c r="R11" i="5"/>
  <c r="AG78" i="5"/>
  <c r="AF78" i="5"/>
  <c r="AG77" i="5"/>
  <c r="AF77" i="5"/>
  <c r="AG76" i="5"/>
  <c r="AF76" i="5"/>
  <c r="AG75" i="5"/>
  <c r="AF75" i="5"/>
  <c r="AG74" i="5"/>
  <c r="AF74" i="5"/>
  <c r="AG73" i="5"/>
  <c r="AF73" i="5"/>
  <c r="AG72" i="5"/>
  <c r="AF72" i="5"/>
  <c r="AG71" i="5"/>
  <c r="AF71" i="5"/>
  <c r="AG70" i="5"/>
  <c r="AF70" i="5"/>
  <c r="AG69" i="5"/>
  <c r="AF69" i="5"/>
  <c r="AG68" i="5"/>
  <c r="AF68" i="5"/>
  <c r="AG67" i="5"/>
  <c r="AF67" i="5"/>
  <c r="AG66" i="5"/>
  <c r="AF66" i="5"/>
  <c r="AG65" i="5"/>
  <c r="AF65" i="5"/>
  <c r="AG64" i="5"/>
  <c r="AF64" i="5"/>
  <c r="AG63" i="5"/>
  <c r="AF63" i="5"/>
  <c r="AG62" i="5"/>
  <c r="AF62" i="5"/>
  <c r="AG61" i="5"/>
  <c r="AF61" i="5"/>
  <c r="AG60" i="5"/>
  <c r="AF60" i="5"/>
  <c r="AG59" i="5"/>
  <c r="AF59" i="5"/>
  <c r="AG58" i="5"/>
  <c r="AF58" i="5"/>
  <c r="AG57" i="5"/>
  <c r="AF57" i="5"/>
  <c r="AG56" i="5"/>
  <c r="AF56" i="5"/>
  <c r="AG55" i="5"/>
  <c r="AF55" i="5"/>
  <c r="AG54" i="5"/>
  <c r="AF54" i="5"/>
  <c r="AG53" i="5"/>
  <c r="AF53" i="5"/>
  <c r="AG52" i="5"/>
  <c r="AF52" i="5"/>
  <c r="AG51" i="5"/>
  <c r="AF51" i="5"/>
  <c r="AG50" i="5"/>
  <c r="AF50" i="5"/>
  <c r="AG49" i="5"/>
  <c r="AF49" i="5"/>
  <c r="AG48" i="5"/>
  <c r="AF48" i="5"/>
  <c r="AG47" i="5"/>
  <c r="AF47" i="5"/>
  <c r="AG46" i="5"/>
  <c r="AF46" i="5"/>
  <c r="AG45" i="5"/>
  <c r="AF45" i="5"/>
  <c r="AG44" i="5"/>
  <c r="AF44" i="5"/>
  <c r="AG43" i="5"/>
  <c r="AF43" i="5"/>
  <c r="AG42" i="5"/>
  <c r="AF42" i="5"/>
  <c r="AG41" i="5"/>
  <c r="AF41" i="5"/>
  <c r="AG40" i="5"/>
  <c r="AF40" i="5"/>
  <c r="AG39" i="5"/>
  <c r="AF39" i="5"/>
  <c r="AG38" i="5"/>
  <c r="AF38" i="5"/>
  <c r="AG37" i="5"/>
  <c r="AF37" i="5"/>
  <c r="AG36" i="5"/>
  <c r="AF36" i="5"/>
  <c r="AG35" i="5"/>
  <c r="AF35" i="5"/>
  <c r="AG34" i="5"/>
  <c r="AF34" i="5"/>
  <c r="AG33" i="5"/>
  <c r="AF33" i="5"/>
  <c r="AG32" i="5"/>
  <c r="AF32" i="5"/>
  <c r="AG31" i="5"/>
  <c r="AF31" i="5"/>
  <c r="AG30" i="5"/>
  <c r="AF30" i="5"/>
  <c r="AG29" i="5"/>
  <c r="AF29" i="5"/>
  <c r="AG28" i="5"/>
  <c r="AF28" i="5"/>
  <c r="AG27" i="5"/>
  <c r="AF27" i="5"/>
  <c r="AG26" i="5"/>
  <c r="AF26" i="5"/>
  <c r="AG24" i="5"/>
  <c r="AF24" i="5"/>
  <c r="AG23" i="5"/>
  <c r="AF23" i="5"/>
  <c r="AG22" i="5"/>
  <c r="AF22" i="5"/>
  <c r="AG21" i="5"/>
  <c r="AF21" i="5"/>
  <c r="AG20" i="5"/>
  <c r="AF20" i="5"/>
  <c r="AG19" i="5"/>
  <c r="AF19" i="5"/>
  <c r="AG18" i="5"/>
  <c r="AF18" i="5"/>
  <c r="AG17" i="5"/>
  <c r="AF17" i="5"/>
  <c r="AG16" i="5"/>
  <c r="AF16" i="5"/>
  <c r="AG15" i="5"/>
  <c r="AF15" i="5"/>
  <c r="AG14" i="5"/>
  <c r="AF14" i="5"/>
  <c r="AG13" i="5"/>
  <c r="AF13" i="5"/>
  <c r="AG12" i="5"/>
  <c r="AF12" i="5"/>
  <c r="AG11" i="5"/>
  <c r="AF11" i="5"/>
  <c r="AE78" i="5"/>
  <c r="AD78" i="5"/>
  <c r="AE77" i="5"/>
  <c r="AD77" i="5"/>
  <c r="AE76" i="5"/>
  <c r="AD76" i="5"/>
  <c r="AE75" i="5"/>
  <c r="AD75" i="5"/>
  <c r="AE74" i="5"/>
  <c r="AD74" i="5"/>
  <c r="AE73" i="5"/>
  <c r="AD73" i="5"/>
  <c r="AE72" i="5"/>
  <c r="AD72" i="5"/>
  <c r="AE71" i="5"/>
  <c r="AD71" i="5"/>
  <c r="AE70" i="5"/>
  <c r="AD70" i="5"/>
  <c r="AE69" i="5"/>
  <c r="AD69" i="5"/>
  <c r="AE68" i="5"/>
  <c r="AD68" i="5"/>
  <c r="AE67" i="5"/>
  <c r="AD67" i="5"/>
  <c r="AE66" i="5"/>
  <c r="AD66" i="5"/>
  <c r="AE65" i="5"/>
  <c r="AD65" i="5"/>
  <c r="AE64" i="5"/>
  <c r="AD64" i="5"/>
  <c r="AE63" i="5"/>
  <c r="AD63" i="5"/>
  <c r="AE62" i="5"/>
  <c r="AD62" i="5"/>
  <c r="AE61" i="5"/>
  <c r="AD61" i="5"/>
  <c r="AE60" i="5"/>
  <c r="AD60" i="5"/>
  <c r="AE59" i="5"/>
  <c r="AD59" i="5"/>
  <c r="AE58" i="5"/>
  <c r="AD58" i="5"/>
  <c r="AE57" i="5"/>
  <c r="AD57" i="5"/>
  <c r="AE56" i="5"/>
  <c r="AD56" i="5"/>
  <c r="AE55" i="5"/>
  <c r="AD55" i="5"/>
  <c r="AE54" i="5"/>
  <c r="AD54" i="5"/>
  <c r="AE53" i="5"/>
  <c r="AD53" i="5"/>
  <c r="AE52" i="5"/>
  <c r="AD52" i="5"/>
  <c r="AE51" i="5"/>
  <c r="AD51" i="5"/>
  <c r="AE50" i="5"/>
  <c r="AD50" i="5"/>
  <c r="AE49" i="5"/>
  <c r="AD49" i="5"/>
  <c r="AE48" i="5"/>
  <c r="AD48" i="5"/>
  <c r="AE47" i="5"/>
  <c r="AD47" i="5"/>
  <c r="AE46" i="5"/>
  <c r="AD46" i="5"/>
  <c r="AE45" i="5"/>
  <c r="AD45" i="5"/>
  <c r="AE44" i="5"/>
  <c r="AD44" i="5"/>
  <c r="AE43" i="5"/>
  <c r="AD43" i="5"/>
  <c r="AE42" i="5"/>
  <c r="AD42" i="5"/>
  <c r="AE41" i="5"/>
  <c r="AD41" i="5"/>
  <c r="AE40" i="5"/>
  <c r="AD40" i="5"/>
  <c r="AE39" i="5"/>
  <c r="AD39" i="5"/>
  <c r="AE38" i="5"/>
  <c r="AD38" i="5"/>
  <c r="AE37" i="5"/>
  <c r="AD37" i="5"/>
  <c r="AE36" i="5"/>
  <c r="AD36" i="5"/>
  <c r="AE35" i="5"/>
  <c r="AD35" i="5"/>
  <c r="AE34" i="5"/>
  <c r="AD34" i="5"/>
  <c r="AE33" i="5"/>
  <c r="AD33" i="5"/>
  <c r="AE32" i="5"/>
  <c r="AD32" i="5"/>
  <c r="AE31" i="5"/>
  <c r="AD31" i="5"/>
  <c r="AE30" i="5"/>
  <c r="AD30" i="5"/>
  <c r="AE29" i="5"/>
  <c r="AD29" i="5"/>
  <c r="AE28" i="5"/>
  <c r="AD28" i="5"/>
  <c r="AE27" i="5"/>
  <c r="AD27" i="5"/>
  <c r="AE26" i="5"/>
  <c r="AD26" i="5"/>
  <c r="AE24" i="5"/>
  <c r="AD24" i="5"/>
  <c r="AE23" i="5"/>
  <c r="AD23" i="5"/>
  <c r="AE22" i="5"/>
  <c r="AD22" i="5"/>
  <c r="AE21" i="5"/>
  <c r="AD21" i="5"/>
  <c r="AE20" i="5"/>
  <c r="AD20" i="5"/>
  <c r="AE19" i="5"/>
  <c r="AD19" i="5"/>
  <c r="AE18" i="5"/>
  <c r="AD18" i="5"/>
  <c r="AE17" i="5"/>
  <c r="AD17" i="5"/>
  <c r="AE16" i="5"/>
  <c r="AD16" i="5"/>
  <c r="AE15" i="5"/>
  <c r="AD15" i="5"/>
  <c r="AE14" i="5"/>
  <c r="AD14" i="5"/>
  <c r="AE13" i="5"/>
  <c r="AD13" i="5"/>
  <c r="AE12" i="5"/>
  <c r="AD12" i="5"/>
  <c r="AE11" i="5"/>
  <c r="AD11" i="5"/>
  <c r="AC78" i="5"/>
  <c r="AB78" i="5"/>
  <c r="AC77" i="5"/>
  <c r="AB77" i="5"/>
  <c r="AC76" i="5"/>
  <c r="AB76" i="5"/>
  <c r="AC75" i="5"/>
  <c r="AB75" i="5"/>
  <c r="AC74" i="5"/>
  <c r="AB74" i="5"/>
  <c r="AC73" i="5"/>
  <c r="AB73" i="5"/>
  <c r="AC72" i="5"/>
  <c r="AB72" i="5"/>
  <c r="AC71" i="5"/>
  <c r="AB71" i="5"/>
  <c r="AC70" i="5"/>
  <c r="AB70" i="5"/>
  <c r="AC69" i="5"/>
  <c r="AB69" i="5"/>
  <c r="AC68" i="5"/>
  <c r="AB68" i="5"/>
  <c r="AC67" i="5"/>
  <c r="AB67" i="5"/>
  <c r="AC66" i="5"/>
  <c r="AB66" i="5"/>
  <c r="AC65" i="5"/>
  <c r="AB65" i="5"/>
  <c r="AC64" i="5"/>
  <c r="AB64" i="5"/>
  <c r="AC63" i="5"/>
  <c r="AB63" i="5"/>
  <c r="AC62" i="5"/>
  <c r="AB62" i="5"/>
  <c r="AC61" i="5"/>
  <c r="AB61" i="5"/>
  <c r="AC60" i="5"/>
  <c r="AB60" i="5"/>
  <c r="AC59" i="5"/>
  <c r="AB59" i="5"/>
  <c r="AC58" i="5"/>
  <c r="AB58" i="5"/>
  <c r="AC57" i="5"/>
  <c r="AB57" i="5"/>
  <c r="AC56" i="5"/>
  <c r="AB56" i="5"/>
  <c r="AC55" i="5"/>
  <c r="AB55" i="5"/>
  <c r="AC54" i="5"/>
  <c r="AB54" i="5"/>
  <c r="AC53" i="5"/>
  <c r="AB53" i="5"/>
  <c r="AC52" i="5"/>
  <c r="AB52" i="5"/>
  <c r="AC51" i="5"/>
  <c r="AB51" i="5"/>
  <c r="AC50" i="5"/>
  <c r="AB50" i="5"/>
  <c r="AC49" i="5"/>
  <c r="AB49" i="5"/>
  <c r="AC48" i="5"/>
  <c r="AB48" i="5"/>
  <c r="AC47" i="5"/>
  <c r="AB47" i="5"/>
  <c r="AC46" i="5"/>
  <c r="AB46" i="5"/>
  <c r="AC45" i="5"/>
  <c r="AB45" i="5"/>
  <c r="AC44" i="5"/>
  <c r="AB44" i="5"/>
  <c r="AC43" i="5"/>
  <c r="AB43" i="5"/>
  <c r="AC42" i="5"/>
  <c r="AB42" i="5"/>
  <c r="AC41" i="5"/>
  <c r="AB41" i="5"/>
  <c r="AC40" i="5"/>
  <c r="AB40" i="5"/>
  <c r="AC39" i="5"/>
  <c r="AB39" i="5"/>
  <c r="AC38" i="5"/>
  <c r="AB38" i="5"/>
  <c r="AC37" i="5"/>
  <c r="AB37" i="5"/>
  <c r="AC36" i="5"/>
  <c r="AB36" i="5"/>
  <c r="AC35" i="5"/>
  <c r="AB35" i="5"/>
  <c r="AC34" i="5"/>
  <c r="AB34" i="5"/>
  <c r="AC33" i="5"/>
  <c r="AB33" i="5"/>
  <c r="AC32" i="5"/>
  <c r="AB32" i="5"/>
  <c r="AC31" i="5"/>
  <c r="AB31" i="5"/>
  <c r="AC30" i="5"/>
  <c r="AB30" i="5"/>
  <c r="AC29" i="5"/>
  <c r="AB29" i="5"/>
  <c r="AC28" i="5"/>
  <c r="AB28" i="5"/>
  <c r="AC27" i="5"/>
  <c r="AB27" i="5"/>
  <c r="AC26" i="5"/>
  <c r="AB26" i="5"/>
  <c r="AC24" i="5"/>
  <c r="AB24" i="5"/>
  <c r="AC23" i="5"/>
  <c r="AB23" i="5"/>
  <c r="AC22" i="5"/>
  <c r="AB22" i="5"/>
  <c r="AC21" i="5"/>
  <c r="AB21" i="5"/>
  <c r="AC20" i="5"/>
  <c r="AB20" i="5"/>
  <c r="AC19" i="5"/>
  <c r="AB19" i="5"/>
  <c r="AC18" i="5"/>
  <c r="AB18" i="5"/>
  <c r="AC17" i="5"/>
  <c r="AB17" i="5"/>
  <c r="AC16" i="5"/>
  <c r="AB16" i="5"/>
  <c r="AC15" i="5"/>
  <c r="AB15" i="5"/>
  <c r="AC14" i="5"/>
  <c r="AB14" i="5"/>
  <c r="AC13" i="5"/>
  <c r="AB13" i="5"/>
  <c r="AC12" i="5"/>
  <c r="AB12" i="5"/>
  <c r="AC11" i="5"/>
  <c r="AB11" i="5"/>
  <c r="Q78" i="5"/>
  <c r="P78" i="5"/>
  <c r="Q77" i="5"/>
  <c r="P77" i="5"/>
  <c r="Q76" i="5"/>
  <c r="P76" i="5"/>
  <c r="Q75" i="5"/>
  <c r="P75" i="5"/>
  <c r="Q74" i="5"/>
  <c r="P74" i="5"/>
  <c r="Q73" i="5"/>
  <c r="P73" i="5"/>
  <c r="Q72" i="5"/>
  <c r="P72" i="5"/>
  <c r="Q71" i="5"/>
  <c r="P71" i="5"/>
  <c r="Q70" i="5"/>
  <c r="P70" i="5"/>
  <c r="Q69" i="5"/>
  <c r="P69" i="5"/>
  <c r="Q68" i="5"/>
  <c r="P68" i="5"/>
  <c r="Q67" i="5"/>
  <c r="P67" i="5"/>
  <c r="Q66" i="5"/>
  <c r="P66" i="5"/>
  <c r="Q65" i="5"/>
  <c r="P65" i="5"/>
  <c r="Q64" i="5"/>
  <c r="P64" i="5"/>
  <c r="Q63" i="5"/>
  <c r="P63" i="5"/>
  <c r="Q62" i="5"/>
  <c r="P62" i="5"/>
  <c r="Q61" i="5"/>
  <c r="P61" i="5"/>
  <c r="Q60" i="5"/>
  <c r="P60" i="5"/>
  <c r="Q59" i="5"/>
  <c r="P59" i="5"/>
  <c r="Q58" i="5"/>
  <c r="P58" i="5"/>
  <c r="Q57" i="5"/>
  <c r="P57" i="5"/>
  <c r="Q56" i="5"/>
  <c r="P56" i="5"/>
  <c r="Q55" i="5"/>
  <c r="P55" i="5"/>
  <c r="Q54" i="5"/>
  <c r="P54" i="5"/>
  <c r="Q53" i="5"/>
  <c r="P53" i="5"/>
  <c r="Q52" i="5"/>
  <c r="P52" i="5"/>
  <c r="Q51" i="5"/>
  <c r="P51" i="5"/>
  <c r="Q50" i="5"/>
  <c r="P50" i="5"/>
  <c r="Q49" i="5"/>
  <c r="P49" i="5"/>
  <c r="Q48" i="5"/>
  <c r="P48" i="5"/>
  <c r="Q47" i="5"/>
  <c r="P47" i="5"/>
  <c r="Q46" i="5"/>
  <c r="P46" i="5"/>
  <c r="Q45" i="5"/>
  <c r="P45" i="5"/>
  <c r="Q44" i="5"/>
  <c r="P44" i="5"/>
  <c r="Q43" i="5"/>
  <c r="P43" i="5"/>
  <c r="Q42" i="5"/>
  <c r="P42" i="5"/>
  <c r="Q41" i="5"/>
  <c r="P41" i="5"/>
  <c r="Q40" i="5"/>
  <c r="P40" i="5"/>
  <c r="Q39" i="5"/>
  <c r="P39" i="5"/>
  <c r="Q38" i="5"/>
  <c r="P38" i="5"/>
  <c r="Q37" i="5"/>
  <c r="P37" i="5"/>
  <c r="Q36" i="5"/>
  <c r="P36" i="5"/>
  <c r="Q35" i="5"/>
  <c r="P35" i="5"/>
  <c r="Q34" i="5"/>
  <c r="P34" i="5"/>
  <c r="Q33" i="5"/>
  <c r="P33" i="5"/>
  <c r="Q32" i="5"/>
  <c r="P32" i="5"/>
  <c r="Q31" i="5"/>
  <c r="P31" i="5"/>
  <c r="Q30" i="5"/>
  <c r="P30" i="5"/>
  <c r="Q29" i="5"/>
  <c r="P29" i="5"/>
  <c r="Q28" i="5"/>
  <c r="P28" i="5"/>
  <c r="Q27" i="5"/>
  <c r="P27" i="5"/>
  <c r="Q26" i="5"/>
  <c r="P26" i="5"/>
  <c r="Q24" i="5"/>
  <c r="P24" i="5"/>
  <c r="Q23" i="5"/>
  <c r="P23" i="5"/>
  <c r="Q22" i="5"/>
  <c r="P22" i="5"/>
  <c r="Q21" i="5"/>
  <c r="P21" i="5"/>
  <c r="Q20" i="5"/>
  <c r="P20" i="5"/>
  <c r="Q19" i="5"/>
  <c r="P19" i="5"/>
  <c r="Q18" i="5"/>
  <c r="P18" i="5"/>
  <c r="Q17" i="5"/>
  <c r="P17" i="5"/>
  <c r="Q16" i="5"/>
  <c r="P16" i="5"/>
  <c r="Q15" i="5"/>
  <c r="P15" i="5"/>
  <c r="Q14" i="5"/>
  <c r="P14" i="5"/>
  <c r="Q13" i="5"/>
  <c r="P13" i="5"/>
  <c r="Q12" i="5"/>
  <c r="P12" i="5"/>
  <c r="Q11" i="5"/>
  <c r="P11" i="5"/>
  <c r="O78" i="5"/>
  <c r="N78" i="5"/>
  <c r="O77" i="5"/>
  <c r="N77" i="5"/>
  <c r="O76" i="5"/>
  <c r="N76" i="5"/>
  <c r="O75" i="5"/>
  <c r="N75" i="5"/>
  <c r="O74" i="5"/>
  <c r="N74" i="5"/>
  <c r="O73" i="5"/>
  <c r="N73" i="5"/>
  <c r="O72" i="5"/>
  <c r="N72" i="5"/>
  <c r="O71" i="5"/>
  <c r="N71" i="5"/>
  <c r="O70" i="5"/>
  <c r="N70" i="5"/>
  <c r="O69" i="5"/>
  <c r="N69" i="5"/>
  <c r="O68" i="5"/>
  <c r="N68" i="5"/>
  <c r="O67" i="5"/>
  <c r="N67" i="5"/>
  <c r="O66" i="5"/>
  <c r="N66" i="5"/>
  <c r="O65" i="5"/>
  <c r="N65" i="5"/>
  <c r="O64" i="5"/>
  <c r="N64" i="5"/>
  <c r="O63" i="5"/>
  <c r="N63" i="5"/>
  <c r="O62" i="5"/>
  <c r="N62" i="5"/>
  <c r="O61" i="5"/>
  <c r="N61" i="5"/>
  <c r="O60" i="5"/>
  <c r="N60" i="5"/>
  <c r="O59" i="5"/>
  <c r="N59" i="5"/>
  <c r="O58" i="5"/>
  <c r="N58" i="5"/>
  <c r="O57" i="5"/>
  <c r="N57" i="5"/>
  <c r="O56" i="5"/>
  <c r="N56" i="5"/>
  <c r="O55" i="5"/>
  <c r="N55" i="5"/>
  <c r="O54" i="5"/>
  <c r="N54" i="5"/>
  <c r="O53" i="5"/>
  <c r="N53" i="5"/>
  <c r="O52" i="5"/>
  <c r="N52" i="5"/>
  <c r="O51" i="5"/>
  <c r="N51" i="5"/>
  <c r="O50" i="5"/>
  <c r="N50" i="5"/>
  <c r="O49" i="5"/>
  <c r="N49" i="5"/>
  <c r="O48" i="5"/>
  <c r="N48" i="5"/>
  <c r="O47" i="5"/>
  <c r="N47" i="5"/>
  <c r="O46" i="5"/>
  <c r="N46" i="5"/>
  <c r="O45" i="5"/>
  <c r="N45" i="5"/>
  <c r="O44" i="5"/>
  <c r="N44" i="5"/>
  <c r="O43" i="5"/>
  <c r="N43" i="5"/>
  <c r="O42" i="5"/>
  <c r="N42" i="5"/>
  <c r="O41" i="5"/>
  <c r="N41" i="5"/>
  <c r="O40" i="5"/>
  <c r="N40" i="5"/>
  <c r="O39" i="5"/>
  <c r="N39" i="5"/>
  <c r="O38" i="5"/>
  <c r="N38" i="5"/>
  <c r="O37" i="5"/>
  <c r="N37" i="5"/>
  <c r="O36" i="5"/>
  <c r="N36" i="5"/>
  <c r="O35" i="5"/>
  <c r="N35" i="5"/>
  <c r="O34" i="5"/>
  <c r="N34" i="5"/>
  <c r="O33" i="5"/>
  <c r="N33" i="5"/>
  <c r="O32" i="5"/>
  <c r="N32" i="5"/>
  <c r="O31" i="5"/>
  <c r="N31" i="5"/>
  <c r="O30" i="5"/>
  <c r="N30" i="5"/>
  <c r="O29" i="5"/>
  <c r="N29" i="5"/>
  <c r="O28" i="5"/>
  <c r="N28" i="5"/>
  <c r="O27" i="5"/>
  <c r="N27" i="5"/>
  <c r="O26" i="5"/>
  <c r="N26" i="5"/>
  <c r="O24" i="5"/>
  <c r="N24" i="5"/>
  <c r="O23" i="5"/>
  <c r="N23" i="5"/>
  <c r="O22" i="5"/>
  <c r="N22" i="5"/>
  <c r="O21" i="5"/>
  <c r="N21" i="5"/>
  <c r="O20" i="5"/>
  <c r="N20" i="5"/>
  <c r="O19" i="5"/>
  <c r="N19" i="5"/>
  <c r="O18" i="5"/>
  <c r="N18" i="5"/>
  <c r="O17" i="5"/>
  <c r="N17" i="5"/>
  <c r="O16" i="5"/>
  <c r="N16" i="5"/>
  <c r="O15" i="5"/>
  <c r="N15" i="5"/>
  <c r="O14" i="5"/>
  <c r="N14" i="5"/>
  <c r="O13" i="5"/>
  <c r="N13" i="5"/>
  <c r="O12" i="5"/>
  <c r="N12" i="5"/>
  <c r="O11" i="5"/>
  <c r="N11" i="5"/>
  <c r="M78" i="5"/>
  <c r="L78" i="5"/>
  <c r="M77" i="5"/>
  <c r="L77" i="5"/>
  <c r="M76" i="5"/>
  <c r="L76" i="5"/>
  <c r="M75" i="5"/>
  <c r="L75" i="5"/>
  <c r="M74" i="5"/>
  <c r="L74" i="5"/>
  <c r="M73" i="5"/>
  <c r="L73" i="5"/>
  <c r="M72" i="5"/>
  <c r="L72" i="5"/>
  <c r="M71" i="5"/>
  <c r="L71" i="5"/>
  <c r="M70" i="5"/>
  <c r="L70" i="5"/>
  <c r="M69" i="5"/>
  <c r="L69" i="5"/>
  <c r="M68" i="5"/>
  <c r="L68" i="5"/>
  <c r="M67" i="5"/>
  <c r="L67" i="5"/>
  <c r="M66" i="5"/>
  <c r="L66" i="5"/>
  <c r="M65" i="5"/>
  <c r="L65" i="5"/>
  <c r="M64" i="5"/>
  <c r="L64" i="5"/>
  <c r="M63" i="5"/>
  <c r="L63" i="5"/>
  <c r="M62" i="5"/>
  <c r="L62" i="5"/>
  <c r="M61" i="5"/>
  <c r="L61" i="5"/>
  <c r="M60" i="5"/>
  <c r="L60" i="5"/>
  <c r="M59" i="5"/>
  <c r="L59" i="5"/>
  <c r="M58" i="5"/>
  <c r="L58" i="5"/>
  <c r="M57" i="5"/>
  <c r="L57" i="5"/>
  <c r="M56" i="5"/>
  <c r="L56" i="5"/>
  <c r="M55" i="5"/>
  <c r="L55" i="5"/>
  <c r="M54" i="5"/>
  <c r="L54" i="5"/>
  <c r="M53" i="5"/>
  <c r="L53" i="5"/>
  <c r="M52" i="5"/>
  <c r="L52" i="5"/>
  <c r="M51" i="5"/>
  <c r="L51" i="5"/>
  <c r="M50" i="5"/>
  <c r="L50" i="5"/>
  <c r="M49" i="5"/>
  <c r="L49" i="5"/>
  <c r="M48" i="5"/>
  <c r="L48" i="5"/>
  <c r="M47" i="5"/>
  <c r="L47" i="5"/>
  <c r="M46" i="5"/>
  <c r="L46" i="5"/>
  <c r="M45" i="5"/>
  <c r="L45" i="5"/>
  <c r="M44" i="5"/>
  <c r="L44" i="5"/>
  <c r="M43" i="5"/>
  <c r="L43" i="5"/>
  <c r="M42" i="5"/>
  <c r="L42" i="5"/>
  <c r="M41" i="5"/>
  <c r="L41" i="5"/>
  <c r="M40" i="5"/>
  <c r="L40" i="5"/>
  <c r="M39" i="5"/>
  <c r="L39" i="5"/>
  <c r="M38" i="5"/>
  <c r="L38" i="5"/>
  <c r="M37" i="5"/>
  <c r="L37" i="5"/>
  <c r="M36" i="5"/>
  <c r="L36" i="5"/>
  <c r="M35" i="5"/>
  <c r="L35" i="5"/>
  <c r="M34" i="5"/>
  <c r="L34" i="5"/>
  <c r="M33" i="5"/>
  <c r="L33" i="5"/>
  <c r="M32" i="5"/>
  <c r="L32" i="5"/>
  <c r="M31" i="5"/>
  <c r="L31" i="5"/>
  <c r="M30" i="5"/>
  <c r="L30" i="5"/>
  <c r="M29" i="5"/>
  <c r="L29" i="5"/>
  <c r="M28" i="5"/>
  <c r="L28" i="5"/>
  <c r="M27" i="5"/>
  <c r="L27" i="5"/>
  <c r="M26" i="5"/>
  <c r="L26" i="5"/>
  <c r="M24" i="5"/>
  <c r="L24" i="5"/>
  <c r="M23" i="5"/>
  <c r="L23" i="5"/>
  <c r="M22" i="5"/>
  <c r="L22" i="5"/>
  <c r="M21" i="5"/>
  <c r="L21" i="5"/>
  <c r="M20" i="5"/>
  <c r="L20" i="5"/>
  <c r="M19" i="5"/>
  <c r="L19" i="5"/>
  <c r="M18" i="5"/>
  <c r="L18" i="5"/>
  <c r="M17" i="5"/>
  <c r="L17" i="5"/>
  <c r="M16" i="5"/>
  <c r="L16" i="5"/>
  <c r="M15" i="5"/>
  <c r="L15" i="5"/>
  <c r="M14" i="5"/>
  <c r="L14" i="5"/>
  <c r="M13" i="5"/>
  <c r="L13" i="5"/>
  <c r="M12" i="5"/>
  <c r="L12" i="5"/>
  <c r="M11" i="5"/>
  <c r="L11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16" i="5"/>
  <c r="J17" i="5"/>
  <c r="J18" i="5"/>
  <c r="J19" i="5"/>
  <c r="J20" i="5"/>
  <c r="J21" i="5"/>
  <c r="J22" i="5"/>
  <c r="J23" i="5"/>
  <c r="J24" i="5"/>
  <c r="J12" i="5"/>
  <c r="J13" i="5"/>
  <c r="J14" i="5"/>
  <c r="J15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J11" i="5"/>
  <c r="J8" i="5"/>
  <c r="AI8" i="5"/>
  <c r="AJ8" i="5"/>
  <c r="AK8" i="5"/>
  <c r="AL8" i="5"/>
  <c r="AM8" i="5"/>
  <c r="AH8" i="5"/>
  <c r="AH5" i="5"/>
  <c r="AI5" i="5"/>
  <c r="AJ5" i="5"/>
  <c r="AK5" i="5"/>
  <c r="AL5" i="5"/>
  <c r="AM5" i="5"/>
  <c r="AH6" i="5"/>
  <c r="AI6" i="5"/>
  <c r="AJ6" i="5"/>
  <c r="AK6" i="5"/>
  <c r="AL6" i="5"/>
  <c r="AM6" i="5"/>
  <c r="AH7" i="5"/>
  <c r="AI7" i="5"/>
  <c r="AJ7" i="5"/>
  <c r="AK7" i="5"/>
  <c r="AL7" i="5"/>
  <c r="AM7" i="5"/>
  <c r="R5" i="5"/>
  <c r="P5" i="5"/>
  <c r="N5" i="5"/>
  <c r="J5" i="5"/>
  <c r="H77" i="5" l="1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8" i="5"/>
  <c r="H11" i="5"/>
  <c r="AF4" i="6" l="1"/>
  <c r="AD4" i="6"/>
  <c r="AB4" i="6"/>
  <c r="Y4" i="6"/>
  <c r="W4" i="6"/>
  <c r="U4" i="6"/>
  <c r="Q4" i="6"/>
  <c r="O4" i="6"/>
  <c r="M4" i="6"/>
  <c r="K4" i="6"/>
  <c r="I4" i="6"/>
  <c r="G4" i="6"/>
  <c r="E4" i="6"/>
  <c r="C4" i="6"/>
  <c r="AA4" i="6" l="1"/>
  <c r="AC4" i="6"/>
  <c r="AE4" i="6"/>
  <c r="AM4" i="5"/>
  <c r="AK4" i="5"/>
  <c r="AI4" i="5"/>
  <c r="AF4" i="5"/>
  <c r="AD4" i="5"/>
  <c r="AB4" i="5"/>
  <c r="X4" i="5"/>
  <c r="V4" i="5"/>
  <c r="T4" i="5"/>
  <c r="R4" i="5"/>
  <c r="L4" i="5"/>
  <c r="P4" i="5"/>
  <c r="N4" i="5"/>
  <c r="J4" i="5"/>
  <c r="AH4" i="5" l="1"/>
  <c r="AL4" i="5"/>
  <c r="AJ4" i="5"/>
  <c r="C74" i="6" s="1"/>
  <c r="D74" i="6"/>
  <c r="F74" i="6"/>
  <c r="H74" i="6"/>
  <c r="J74" i="6"/>
  <c r="V74" i="6"/>
  <c r="X74" i="6"/>
  <c r="Z74" i="6"/>
  <c r="D13" i="6"/>
  <c r="F13" i="6"/>
  <c r="H13" i="6"/>
  <c r="J13" i="6"/>
  <c r="V13" i="6"/>
  <c r="X13" i="6"/>
  <c r="Z13" i="6"/>
  <c r="D17" i="6"/>
  <c r="F17" i="6"/>
  <c r="H17" i="6"/>
  <c r="J17" i="6"/>
  <c r="V17" i="6"/>
  <c r="X17" i="6"/>
  <c r="Z17" i="6"/>
  <c r="D18" i="6"/>
  <c r="F18" i="6"/>
  <c r="H18" i="6"/>
  <c r="J18" i="6"/>
  <c r="V18" i="6"/>
  <c r="X18" i="6"/>
  <c r="Z18" i="6"/>
  <c r="D19" i="6"/>
  <c r="F19" i="6"/>
  <c r="H19" i="6"/>
  <c r="J19" i="6"/>
  <c r="V19" i="6"/>
  <c r="X19" i="6"/>
  <c r="Z19" i="6"/>
  <c r="D20" i="6"/>
  <c r="F20" i="6"/>
  <c r="H20" i="6"/>
  <c r="J20" i="6"/>
  <c r="V20" i="6"/>
  <c r="X20" i="6"/>
  <c r="Z20" i="6"/>
  <c r="D28" i="6"/>
  <c r="F28" i="6"/>
  <c r="H28" i="6"/>
  <c r="J28" i="6"/>
  <c r="V28" i="6"/>
  <c r="X28" i="6"/>
  <c r="Z28" i="6"/>
  <c r="D29" i="6"/>
  <c r="F29" i="6"/>
  <c r="H29" i="6"/>
  <c r="J29" i="6"/>
  <c r="V29" i="6"/>
  <c r="X29" i="6"/>
  <c r="Z29" i="6"/>
  <c r="D30" i="6"/>
  <c r="F30" i="6"/>
  <c r="H30" i="6"/>
  <c r="J30" i="6"/>
  <c r="V30" i="6"/>
  <c r="X30" i="6"/>
  <c r="Z30" i="6"/>
  <c r="D31" i="6"/>
  <c r="F31" i="6"/>
  <c r="H31" i="6"/>
  <c r="J31" i="6"/>
  <c r="V31" i="6"/>
  <c r="X31" i="6"/>
  <c r="Z31" i="6"/>
  <c r="D32" i="6"/>
  <c r="F32" i="6"/>
  <c r="H32" i="6"/>
  <c r="J32" i="6"/>
  <c r="V32" i="6"/>
  <c r="X32" i="6"/>
  <c r="Z32" i="6"/>
  <c r="D33" i="6"/>
  <c r="F33" i="6"/>
  <c r="H33" i="6"/>
  <c r="J33" i="6"/>
  <c r="V33" i="6"/>
  <c r="X33" i="6"/>
  <c r="Z33" i="6"/>
  <c r="D34" i="6"/>
  <c r="F34" i="6"/>
  <c r="H34" i="6"/>
  <c r="J34" i="6"/>
  <c r="V34" i="6"/>
  <c r="X34" i="6"/>
  <c r="Z34" i="6"/>
  <c r="D35" i="6"/>
  <c r="F35" i="6"/>
  <c r="H35" i="6"/>
  <c r="J35" i="6"/>
  <c r="V35" i="6"/>
  <c r="X35" i="6"/>
  <c r="Z35" i="6"/>
  <c r="D36" i="6"/>
  <c r="F36" i="6"/>
  <c r="H36" i="6"/>
  <c r="J36" i="6"/>
  <c r="V36" i="6"/>
  <c r="X36" i="6"/>
  <c r="Z36" i="6"/>
  <c r="D37" i="6"/>
  <c r="F37" i="6"/>
  <c r="H37" i="6"/>
  <c r="J37" i="6"/>
  <c r="V37" i="6"/>
  <c r="X37" i="6"/>
  <c r="Z37" i="6"/>
  <c r="D38" i="6"/>
  <c r="F38" i="6"/>
  <c r="H38" i="6"/>
  <c r="J38" i="6"/>
  <c r="V38" i="6"/>
  <c r="X38" i="6"/>
  <c r="Z38" i="6"/>
  <c r="D39" i="6"/>
  <c r="F39" i="6"/>
  <c r="H39" i="6"/>
  <c r="J39" i="6"/>
  <c r="V39" i="6"/>
  <c r="X39" i="6"/>
  <c r="Z39" i="6"/>
  <c r="D40" i="6"/>
  <c r="F40" i="6"/>
  <c r="H40" i="6"/>
  <c r="J40" i="6"/>
  <c r="V40" i="6"/>
  <c r="X40" i="6"/>
  <c r="Z40" i="6"/>
  <c r="D41" i="6"/>
  <c r="F41" i="6"/>
  <c r="H41" i="6"/>
  <c r="J41" i="6"/>
  <c r="V41" i="6"/>
  <c r="X41" i="6"/>
  <c r="Z41" i="6"/>
  <c r="D46" i="6"/>
  <c r="F46" i="6"/>
  <c r="H46" i="6"/>
  <c r="J46" i="6"/>
  <c r="V46" i="6"/>
  <c r="X46" i="6"/>
  <c r="Z46" i="6"/>
  <c r="D47" i="6"/>
  <c r="F47" i="6"/>
  <c r="H47" i="6"/>
  <c r="J47" i="6"/>
  <c r="V47" i="6"/>
  <c r="X47" i="6"/>
  <c r="Z47" i="6"/>
  <c r="D48" i="6"/>
  <c r="F48" i="6"/>
  <c r="H48" i="6"/>
  <c r="J48" i="6"/>
  <c r="V48" i="6"/>
  <c r="X48" i="6"/>
  <c r="Z48" i="6"/>
  <c r="D49" i="6"/>
  <c r="F49" i="6"/>
  <c r="H49" i="6"/>
  <c r="J49" i="6"/>
  <c r="V49" i="6"/>
  <c r="L74" i="6"/>
  <c r="N74" i="6"/>
  <c r="P74" i="6"/>
  <c r="R74" i="6"/>
  <c r="T74" i="6"/>
  <c r="L13" i="6"/>
  <c r="N13" i="6"/>
  <c r="P13" i="6"/>
  <c r="R13" i="6"/>
  <c r="T13" i="6"/>
  <c r="L17" i="6"/>
  <c r="N17" i="6"/>
  <c r="P17" i="6"/>
  <c r="R17" i="6"/>
  <c r="T17" i="6"/>
  <c r="L18" i="6"/>
  <c r="N18" i="6"/>
  <c r="P18" i="6"/>
  <c r="R18" i="6"/>
  <c r="T18" i="6"/>
  <c r="L19" i="6"/>
  <c r="N19" i="6"/>
  <c r="P19" i="6"/>
  <c r="R19" i="6"/>
  <c r="T19" i="6"/>
  <c r="L20" i="6"/>
  <c r="N20" i="6"/>
  <c r="P20" i="6"/>
  <c r="R20" i="6"/>
  <c r="T20" i="6"/>
  <c r="L28" i="6"/>
  <c r="N28" i="6"/>
  <c r="P28" i="6"/>
  <c r="R28" i="6"/>
  <c r="T28" i="6"/>
  <c r="L29" i="6"/>
  <c r="N29" i="6"/>
  <c r="P29" i="6"/>
  <c r="R29" i="6"/>
  <c r="T29" i="6"/>
  <c r="L30" i="6"/>
  <c r="N30" i="6"/>
  <c r="P30" i="6"/>
  <c r="R30" i="6"/>
  <c r="T30" i="6"/>
  <c r="L31" i="6"/>
  <c r="N31" i="6"/>
  <c r="P31" i="6"/>
  <c r="R31" i="6"/>
  <c r="T31" i="6"/>
  <c r="L32" i="6"/>
  <c r="N32" i="6"/>
  <c r="P32" i="6"/>
  <c r="R32" i="6"/>
  <c r="T32" i="6"/>
  <c r="L33" i="6"/>
  <c r="N33" i="6"/>
  <c r="P33" i="6"/>
  <c r="R33" i="6"/>
  <c r="T33" i="6"/>
  <c r="L34" i="6"/>
  <c r="N34" i="6"/>
  <c r="P34" i="6"/>
  <c r="R34" i="6"/>
  <c r="T34" i="6"/>
  <c r="L35" i="6"/>
  <c r="N35" i="6"/>
  <c r="P35" i="6"/>
  <c r="R35" i="6"/>
  <c r="T35" i="6"/>
  <c r="L36" i="6"/>
  <c r="N36" i="6"/>
  <c r="P36" i="6"/>
  <c r="R36" i="6"/>
  <c r="T36" i="6"/>
  <c r="L37" i="6"/>
  <c r="N37" i="6"/>
  <c r="P37" i="6"/>
  <c r="R37" i="6"/>
  <c r="T37" i="6"/>
  <c r="L38" i="6"/>
  <c r="N38" i="6"/>
  <c r="P38" i="6"/>
  <c r="R38" i="6"/>
  <c r="T38" i="6"/>
  <c r="L39" i="6"/>
  <c r="N39" i="6"/>
  <c r="P39" i="6"/>
  <c r="R39" i="6"/>
  <c r="T39" i="6"/>
  <c r="L40" i="6"/>
  <c r="N40" i="6"/>
  <c r="P40" i="6"/>
  <c r="R40" i="6"/>
  <c r="T40" i="6"/>
  <c r="L41" i="6"/>
  <c r="N41" i="6"/>
  <c r="P41" i="6"/>
  <c r="R41" i="6"/>
  <c r="T41" i="6"/>
  <c r="L46" i="6"/>
  <c r="N46" i="6"/>
  <c r="P46" i="6"/>
  <c r="R46" i="6"/>
  <c r="T46" i="6"/>
  <c r="L47" i="6"/>
  <c r="N47" i="6"/>
  <c r="P47" i="6"/>
  <c r="R47" i="6"/>
  <c r="T47" i="6"/>
  <c r="L48" i="6"/>
  <c r="N48" i="6"/>
  <c r="P48" i="6"/>
  <c r="R48" i="6"/>
  <c r="T48" i="6"/>
  <c r="L49" i="6"/>
  <c r="N49" i="6"/>
  <c r="P49" i="6"/>
  <c r="R49" i="6"/>
  <c r="T49" i="6"/>
  <c r="Z73" i="6"/>
  <c r="Y73" i="6"/>
  <c r="X73" i="6"/>
  <c r="W73" i="6"/>
  <c r="V73" i="6"/>
  <c r="U73" i="6"/>
  <c r="T73" i="6"/>
  <c r="R73" i="6"/>
  <c r="Q73" i="6"/>
  <c r="P73" i="6"/>
  <c r="O73" i="6"/>
  <c r="N73" i="6"/>
  <c r="M73" i="6"/>
  <c r="L73" i="6"/>
  <c r="K73" i="6"/>
  <c r="J73" i="6"/>
  <c r="I73" i="6"/>
  <c r="H73" i="6"/>
  <c r="G73" i="6"/>
  <c r="F73" i="6"/>
  <c r="E73" i="6"/>
  <c r="D73" i="6"/>
  <c r="C73" i="6"/>
  <c r="Z72" i="6"/>
  <c r="Y72" i="6"/>
  <c r="X72" i="6"/>
  <c r="W72" i="6"/>
  <c r="V72" i="6"/>
  <c r="U72" i="6"/>
  <c r="T72" i="6"/>
  <c r="R72" i="6"/>
  <c r="Q72" i="6"/>
  <c r="P72" i="6"/>
  <c r="O72" i="6"/>
  <c r="N72" i="6"/>
  <c r="M72" i="6"/>
  <c r="L72" i="6"/>
  <c r="K72" i="6"/>
  <c r="J72" i="6"/>
  <c r="I72" i="6"/>
  <c r="H72" i="6"/>
  <c r="G72" i="6"/>
  <c r="F72" i="6"/>
  <c r="E72" i="6"/>
  <c r="D72" i="6"/>
  <c r="C72" i="6"/>
  <c r="Z71" i="6"/>
  <c r="Y71" i="6"/>
  <c r="X71" i="6"/>
  <c r="W71" i="6"/>
  <c r="V71" i="6"/>
  <c r="U71" i="6"/>
  <c r="T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C71" i="6"/>
  <c r="Z70" i="6"/>
  <c r="Y70" i="6"/>
  <c r="X70" i="6"/>
  <c r="W70" i="6"/>
  <c r="V70" i="6"/>
  <c r="U70" i="6"/>
  <c r="T70" i="6"/>
  <c r="R70" i="6"/>
  <c r="Q70" i="6"/>
  <c r="P70" i="6"/>
  <c r="O70" i="6"/>
  <c r="N70" i="6"/>
  <c r="M70" i="6"/>
  <c r="L70" i="6"/>
  <c r="K70" i="6"/>
  <c r="J70" i="6"/>
  <c r="I70" i="6"/>
  <c r="H70" i="6"/>
  <c r="G70" i="6"/>
  <c r="F70" i="6"/>
  <c r="E70" i="6"/>
  <c r="D70" i="6"/>
  <c r="C70" i="6"/>
  <c r="Z69" i="6"/>
  <c r="Y69" i="6"/>
  <c r="X69" i="6"/>
  <c r="W69" i="6"/>
  <c r="V69" i="6"/>
  <c r="U69" i="6"/>
  <c r="T69" i="6"/>
  <c r="R69" i="6"/>
  <c r="Q69" i="6"/>
  <c r="P69" i="6"/>
  <c r="O69" i="6"/>
  <c r="N69" i="6"/>
  <c r="M69" i="6"/>
  <c r="L69" i="6"/>
  <c r="K69" i="6"/>
  <c r="J69" i="6"/>
  <c r="I69" i="6"/>
  <c r="H69" i="6"/>
  <c r="G69" i="6"/>
  <c r="F69" i="6"/>
  <c r="E69" i="6"/>
  <c r="D69" i="6"/>
  <c r="C69" i="6"/>
  <c r="Z68" i="6"/>
  <c r="Y68" i="6"/>
  <c r="X68" i="6"/>
  <c r="W68" i="6"/>
  <c r="V68" i="6"/>
  <c r="U68" i="6"/>
  <c r="T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C68" i="6"/>
  <c r="Z67" i="6"/>
  <c r="Y67" i="6"/>
  <c r="X67" i="6"/>
  <c r="W67" i="6"/>
  <c r="V67" i="6"/>
  <c r="U67" i="6"/>
  <c r="T67" i="6"/>
  <c r="R67" i="6"/>
  <c r="Q67" i="6"/>
  <c r="P67" i="6"/>
  <c r="O67" i="6"/>
  <c r="N67" i="6"/>
  <c r="M67" i="6"/>
  <c r="L67" i="6"/>
  <c r="K67" i="6"/>
  <c r="J67" i="6"/>
  <c r="I67" i="6"/>
  <c r="H67" i="6"/>
  <c r="G67" i="6"/>
  <c r="F67" i="6"/>
  <c r="E67" i="6"/>
  <c r="D67" i="6"/>
  <c r="C67" i="6"/>
  <c r="Z66" i="6"/>
  <c r="Y66" i="6"/>
  <c r="X66" i="6"/>
  <c r="W66" i="6"/>
  <c r="V66" i="6"/>
  <c r="U66" i="6"/>
  <c r="T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C66" i="6"/>
  <c r="Z65" i="6"/>
  <c r="Y65" i="6"/>
  <c r="X65" i="6"/>
  <c r="W65" i="6"/>
  <c r="V65" i="6"/>
  <c r="U65" i="6"/>
  <c r="T65" i="6"/>
  <c r="R65" i="6"/>
  <c r="Q65" i="6"/>
  <c r="P65" i="6"/>
  <c r="O65" i="6"/>
  <c r="N65" i="6"/>
  <c r="M65" i="6"/>
  <c r="L65" i="6"/>
  <c r="K65" i="6"/>
  <c r="J65" i="6"/>
  <c r="I65" i="6"/>
  <c r="H65" i="6"/>
  <c r="G65" i="6"/>
  <c r="F65" i="6"/>
  <c r="E65" i="6"/>
  <c r="D65" i="6"/>
  <c r="C65" i="6"/>
  <c r="Z64" i="6"/>
  <c r="Y64" i="6"/>
  <c r="X64" i="6"/>
  <c r="W64" i="6"/>
  <c r="V64" i="6"/>
  <c r="U64" i="6"/>
  <c r="T64" i="6"/>
  <c r="R64" i="6"/>
  <c r="Q64" i="6"/>
  <c r="P64" i="6"/>
  <c r="O64" i="6"/>
  <c r="N64" i="6"/>
  <c r="M64" i="6"/>
  <c r="L64" i="6"/>
  <c r="K64" i="6"/>
  <c r="J64" i="6"/>
  <c r="I64" i="6"/>
  <c r="H64" i="6"/>
  <c r="G64" i="6"/>
  <c r="F64" i="6"/>
  <c r="E64" i="6"/>
  <c r="D64" i="6"/>
  <c r="C64" i="6"/>
  <c r="Z63" i="6"/>
  <c r="Y63" i="6"/>
  <c r="X63" i="6"/>
  <c r="W63" i="6"/>
  <c r="V63" i="6"/>
  <c r="U63" i="6"/>
  <c r="T63" i="6"/>
  <c r="R63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C63" i="6"/>
  <c r="Z62" i="6"/>
  <c r="Y62" i="6"/>
  <c r="X62" i="6"/>
  <c r="W62" i="6"/>
  <c r="V62" i="6"/>
  <c r="U62" i="6"/>
  <c r="T62" i="6"/>
  <c r="R62" i="6"/>
  <c r="Q62" i="6"/>
  <c r="P62" i="6"/>
  <c r="O62" i="6"/>
  <c r="N62" i="6"/>
  <c r="M62" i="6"/>
  <c r="L62" i="6"/>
  <c r="K62" i="6"/>
  <c r="J62" i="6"/>
  <c r="I62" i="6"/>
  <c r="H62" i="6"/>
  <c r="G62" i="6"/>
  <c r="F62" i="6"/>
  <c r="E62" i="6"/>
  <c r="D62" i="6"/>
  <c r="C62" i="6"/>
  <c r="Z61" i="6"/>
  <c r="Y61" i="6"/>
  <c r="X61" i="6"/>
  <c r="W61" i="6"/>
  <c r="V61" i="6"/>
  <c r="U61" i="6"/>
  <c r="T61" i="6"/>
  <c r="R61" i="6"/>
  <c r="Q61" i="6"/>
  <c r="P61" i="6"/>
  <c r="O61" i="6"/>
  <c r="N61" i="6"/>
  <c r="M61" i="6"/>
  <c r="L61" i="6"/>
  <c r="K61" i="6"/>
  <c r="J61" i="6"/>
  <c r="I61" i="6"/>
  <c r="H61" i="6"/>
  <c r="G61" i="6"/>
  <c r="F61" i="6"/>
  <c r="E61" i="6"/>
  <c r="D61" i="6"/>
  <c r="C61" i="6"/>
  <c r="Z60" i="6"/>
  <c r="Y60" i="6"/>
  <c r="X60" i="6"/>
  <c r="W60" i="6"/>
  <c r="V60" i="6"/>
  <c r="U60" i="6"/>
  <c r="T60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D60" i="6"/>
  <c r="C60" i="6"/>
  <c r="Z59" i="6"/>
  <c r="Y59" i="6"/>
  <c r="X59" i="6"/>
  <c r="W59" i="6"/>
  <c r="V59" i="6"/>
  <c r="U59" i="6"/>
  <c r="T59" i="6"/>
  <c r="R59" i="6"/>
  <c r="Q59" i="6"/>
  <c r="P59" i="6"/>
  <c r="O59" i="6"/>
  <c r="N59" i="6"/>
  <c r="M59" i="6"/>
  <c r="L59" i="6"/>
  <c r="K59" i="6"/>
  <c r="J59" i="6"/>
  <c r="I59" i="6"/>
  <c r="H59" i="6"/>
  <c r="G59" i="6"/>
  <c r="F59" i="6"/>
  <c r="E59" i="6"/>
  <c r="D59" i="6"/>
  <c r="C59" i="6"/>
  <c r="Z58" i="6"/>
  <c r="Y58" i="6"/>
  <c r="X58" i="6"/>
  <c r="W58" i="6"/>
  <c r="V58" i="6"/>
  <c r="U58" i="6"/>
  <c r="T58" i="6"/>
  <c r="R58" i="6"/>
  <c r="Q58" i="6"/>
  <c r="P58" i="6"/>
  <c r="O58" i="6"/>
  <c r="N58" i="6"/>
  <c r="M58" i="6"/>
  <c r="L58" i="6"/>
  <c r="K58" i="6"/>
  <c r="J58" i="6"/>
  <c r="I58" i="6"/>
  <c r="H58" i="6"/>
  <c r="G58" i="6"/>
  <c r="F58" i="6"/>
  <c r="E58" i="6"/>
  <c r="D58" i="6"/>
  <c r="C58" i="6"/>
  <c r="Z57" i="6"/>
  <c r="Y57" i="6"/>
  <c r="X57" i="6"/>
  <c r="W57" i="6"/>
  <c r="V57" i="6"/>
  <c r="U57" i="6"/>
  <c r="T57" i="6"/>
  <c r="R57" i="6"/>
  <c r="Q57" i="6"/>
  <c r="P57" i="6"/>
  <c r="O57" i="6"/>
  <c r="N57" i="6"/>
  <c r="M57" i="6"/>
  <c r="L57" i="6"/>
  <c r="K57" i="6"/>
  <c r="J57" i="6"/>
  <c r="I57" i="6"/>
  <c r="H57" i="6"/>
  <c r="G57" i="6"/>
  <c r="F57" i="6"/>
  <c r="E57" i="6"/>
  <c r="D57" i="6"/>
  <c r="C57" i="6"/>
  <c r="Z56" i="6"/>
  <c r="Y56" i="6"/>
  <c r="X56" i="6"/>
  <c r="W56" i="6"/>
  <c r="V56" i="6"/>
  <c r="U56" i="6"/>
  <c r="T56" i="6"/>
  <c r="R56" i="6"/>
  <c r="Q56" i="6"/>
  <c r="P56" i="6"/>
  <c r="O56" i="6"/>
  <c r="N56" i="6"/>
  <c r="M56" i="6"/>
  <c r="L56" i="6"/>
  <c r="K56" i="6"/>
  <c r="J56" i="6"/>
  <c r="I56" i="6"/>
  <c r="H56" i="6"/>
  <c r="G56" i="6"/>
  <c r="F56" i="6"/>
  <c r="E56" i="6"/>
  <c r="D56" i="6"/>
  <c r="C56" i="6"/>
  <c r="Z55" i="6"/>
  <c r="Y55" i="6"/>
  <c r="X55" i="6"/>
  <c r="W55" i="6"/>
  <c r="V55" i="6"/>
  <c r="U55" i="6"/>
  <c r="T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C55" i="6"/>
  <c r="Z54" i="6"/>
  <c r="Y54" i="6"/>
  <c r="X54" i="6"/>
  <c r="W54" i="6"/>
  <c r="V54" i="6"/>
  <c r="U54" i="6"/>
  <c r="T54" i="6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E54" i="6"/>
  <c r="D54" i="6"/>
  <c r="C54" i="6"/>
  <c r="Z53" i="6"/>
  <c r="Y53" i="6"/>
  <c r="X53" i="6"/>
  <c r="W53" i="6"/>
  <c r="V53" i="6"/>
  <c r="U53" i="6"/>
  <c r="T53" i="6"/>
  <c r="R53" i="6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C53" i="6"/>
  <c r="Z52" i="6"/>
  <c r="Y52" i="6"/>
  <c r="X52" i="6"/>
  <c r="W52" i="6"/>
  <c r="V52" i="6"/>
  <c r="U52" i="6"/>
  <c r="T52" i="6"/>
  <c r="R52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C52" i="6"/>
  <c r="Z51" i="6"/>
  <c r="Y51" i="6"/>
  <c r="X51" i="6"/>
  <c r="W51" i="6"/>
  <c r="V51" i="6"/>
  <c r="U51" i="6"/>
  <c r="T51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Z50" i="6"/>
  <c r="Y50" i="6"/>
  <c r="X50" i="6"/>
  <c r="W50" i="6"/>
  <c r="V50" i="6"/>
  <c r="U50" i="6"/>
  <c r="T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Z49" i="6"/>
  <c r="Y49" i="6"/>
  <c r="X49" i="6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10" i="4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H77" i="5" l="1"/>
  <c r="S74" i="6"/>
  <c r="S13" i="6"/>
  <c r="S17" i="6"/>
  <c r="S18" i="6"/>
  <c r="S19" i="6"/>
  <c r="S20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6" i="6"/>
  <c r="S47" i="6"/>
  <c r="S48" i="6"/>
  <c r="S49" i="6"/>
  <c r="Y48" i="6"/>
  <c r="Y47" i="6"/>
  <c r="Y46" i="6"/>
  <c r="Y41" i="6"/>
  <c r="Y40" i="6"/>
  <c r="Y39" i="6"/>
  <c r="Y38" i="6"/>
  <c r="Y37" i="6"/>
  <c r="Y36" i="6"/>
  <c r="Y35" i="6"/>
  <c r="Y34" i="6"/>
  <c r="Y33" i="6"/>
  <c r="Y32" i="6"/>
  <c r="Y31" i="6"/>
  <c r="Y30" i="6"/>
  <c r="Y29" i="6"/>
  <c r="Y28" i="6"/>
  <c r="Y20" i="6"/>
  <c r="Y19" i="6"/>
  <c r="Y18" i="6"/>
  <c r="Y17" i="6"/>
  <c r="Y13" i="6"/>
  <c r="Y74" i="6"/>
  <c r="W49" i="6"/>
  <c r="W48" i="6"/>
  <c r="W47" i="6"/>
  <c r="W46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0" i="6"/>
  <c r="W19" i="6"/>
  <c r="W18" i="6"/>
  <c r="W17" i="6"/>
  <c r="W13" i="6"/>
  <c r="W74" i="6"/>
  <c r="U49" i="6"/>
  <c r="U48" i="6"/>
  <c r="U47" i="6"/>
  <c r="U46" i="6"/>
  <c r="U41" i="6"/>
  <c r="U40" i="6"/>
  <c r="U39" i="6"/>
  <c r="U38" i="6"/>
  <c r="U37" i="6"/>
  <c r="U36" i="6"/>
  <c r="U35" i="6"/>
  <c r="U34" i="6"/>
  <c r="U33" i="6"/>
  <c r="U32" i="6"/>
  <c r="U31" i="6"/>
  <c r="U30" i="6"/>
  <c r="U29" i="6"/>
  <c r="U28" i="6"/>
  <c r="U20" i="6"/>
  <c r="U19" i="6"/>
  <c r="U18" i="6"/>
  <c r="U17" i="6"/>
  <c r="U13" i="6"/>
  <c r="U74" i="6"/>
  <c r="Q49" i="6"/>
  <c r="Q48" i="6"/>
  <c r="Q47" i="6"/>
  <c r="Q46" i="6"/>
  <c r="Q41" i="6"/>
  <c r="Q40" i="6"/>
  <c r="Q39" i="6"/>
  <c r="Q38" i="6"/>
  <c r="Q37" i="6"/>
  <c r="Q36" i="6"/>
  <c r="Q35" i="6"/>
  <c r="Q34" i="6"/>
  <c r="Q33" i="6"/>
  <c r="Q32" i="6"/>
  <c r="Q31" i="6"/>
  <c r="Q30" i="6"/>
  <c r="Q29" i="6"/>
  <c r="Q28" i="6"/>
  <c r="Q20" i="6"/>
  <c r="Q19" i="6"/>
  <c r="Q18" i="6"/>
  <c r="Q17" i="6"/>
  <c r="Q13" i="6"/>
  <c r="Q74" i="6"/>
  <c r="O49" i="6"/>
  <c r="O48" i="6"/>
  <c r="O47" i="6"/>
  <c r="O46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0" i="6"/>
  <c r="O19" i="6"/>
  <c r="O18" i="6"/>
  <c r="O17" i="6"/>
  <c r="O13" i="6"/>
  <c r="O74" i="6"/>
  <c r="M49" i="6"/>
  <c r="M48" i="6"/>
  <c r="M47" i="6"/>
  <c r="M46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0" i="6"/>
  <c r="M19" i="6"/>
  <c r="M18" i="6"/>
  <c r="M17" i="6"/>
  <c r="M13" i="6"/>
  <c r="M74" i="6"/>
  <c r="K49" i="6"/>
  <c r="K48" i="6"/>
  <c r="K47" i="6"/>
  <c r="K46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0" i="6"/>
  <c r="K19" i="6"/>
  <c r="K18" i="6"/>
  <c r="K17" i="6"/>
  <c r="K13" i="6"/>
  <c r="K74" i="6"/>
  <c r="E49" i="6"/>
  <c r="E48" i="6"/>
  <c r="E47" i="6"/>
  <c r="E46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0" i="6"/>
  <c r="E19" i="6"/>
  <c r="E18" i="6"/>
  <c r="E17" i="6"/>
  <c r="E13" i="6"/>
  <c r="I49" i="6"/>
  <c r="I48" i="6"/>
  <c r="I47" i="6"/>
  <c r="I46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0" i="6"/>
  <c r="I19" i="6"/>
  <c r="I18" i="6"/>
  <c r="I17" i="6"/>
  <c r="I13" i="6"/>
  <c r="I74" i="6"/>
  <c r="G49" i="6"/>
  <c r="G48" i="6"/>
  <c r="G47" i="6"/>
  <c r="G46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0" i="6"/>
  <c r="G19" i="6"/>
  <c r="G18" i="6"/>
  <c r="G17" i="6"/>
  <c r="G13" i="6"/>
  <c r="G74" i="6"/>
  <c r="J14" i="3"/>
  <c r="J16" i="3"/>
  <c r="J22" i="3"/>
  <c r="J4" i="3"/>
  <c r="J7" i="3"/>
  <c r="I4" i="3"/>
  <c r="I7" i="3"/>
  <c r="AH17" i="5" l="1"/>
  <c r="C13" i="6"/>
  <c r="AA13" i="6" s="1"/>
  <c r="AH21" i="5"/>
  <c r="C17" i="6"/>
  <c r="AA17" i="6" s="1"/>
  <c r="AH22" i="5"/>
  <c r="C18" i="6"/>
  <c r="AA18" i="6" s="1"/>
  <c r="AH23" i="5"/>
  <c r="C19" i="6"/>
  <c r="AA19" i="6" s="1"/>
  <c r="AH24" i="5"/>
  <c r="C20" i="6"/>
  <c r="AA20" i="6" s="1"/>
  <c r="AH32" i="5"/>
  <c r="C28" i="6"/>
  <c r="AA28" i="6" s="1"/>
  <c r="AH33" i="5"/>
  <c r="C29" i="6"/>
  <c r="AA29" i="6" s="1"/>
  <c r="AH34" i="5"/>
  <c r="C30" i="6"/>
  <c r="AA30" i="6" s="1"/>
  <c r="AH35" i="5"/>
  <c r="C31" i="6"/>
  <c r="AA31" i="6" s="1"/>
  <c r="AH36" i="5"/>
  <c r="C32" i="6"/>
  <c r="AA32" i="6" s="1"/>
  <c r="AH37" i="5"/>
  <c r="C33" i="6"/>
  <c r="AA33" i="6" s="1"/>
  <c r="AH38" i="5"/>
  <c r="C34" i="6"/>
  <c r="AA34" i="6" s="1"/>
  <c r="AH39" i="5"/>
  <c r="C35" i="6"/>
  <c r="AA35" i="6" s="1"/>
  <c r="AH40" i="5"/>
  <c r="C36" i="6"/>
  <c r="AA36" i="6" s="1"/>
  <c r="AH41" i="5"/>
  <c r="C37" i="6"/>
  <c r="AA37" i="6" s="1"/>
  <c r="AH42" i="5"/>
  <c r="C38" i="6"/>
  <c r="AA38" i="6" s="1"/>
  <c r="AH43" i="5"/>
  <c r="C39" i="6"/>
  <c r="AA39" i="6" s="1"/>
  <c r="AH44" i="5"/>
  <c r="C40" i="6"/>
  <c r="AA40" i="6" s="1"/>
  <c r="C41" i="6"/>
  <c r="AA41" i="6" s="1"/>
  <c r="AH49" i="5"/>
  <c r="C46" i="6"/>
  <c r="AA46" i="6" s="1"/>
  <c r="AH50" i="5"/>
  <c r="C47" i="6"/>
  <c r="AA47" i="6" s="1"/>
  <c r="AH51" i="5"/>
  <c r="C48" i="6"/>
  <c r="AA48" i="6" s="1"/>
  <c r="AH52" i="5"/>
  <c r="C49" i="6"/>
  <c r="AA49" i="6" s="1"/>
  <c r="AH78" i="5"/>
  <c r="E74" i="6"/>
  <c r="AA74" i="6" s="1"/>
  <c r="AH76" i="5"/>
  <c r="S73" i="6"/>
  <c r="AA73" i="6" s="1"/>
  <c r="AH75" i="5"/>
  <c r="S72" i="6"/>
  <c r="AA72" i="6" s="1"/>
  <c r="AH74" i="5"/>
  <c r="S71" i="6"/>
  <c r="AA71" i="6" s="1"/>
  <c r="AH73" i="5"/>
  <c r="S70" i="6"/>
  <c r="AA70" i="6" s="1"/>
  <c r="AH72" i="5"/>
  <c r="S69" i="6"/>
  <c r="AA69" i="6" s="1"/>
  <c r="AH71" i="5"/>
  <c r="S68" i="6"/>
  <c r="AA68" i="6" s="1"/>
  <c r="AH70" i="5"/>
  <c r="S67" i="6"/>
  <c r="AA67" i="6" s="1"/>
  <c r="AH69" i="5"/>
  <c r="S66" i="6"/>
  <c r="AA66" i="6" s="1"/>
  <c r="AH68" i="5"/>
  <c r="S65" i="6"/>
  <c r="AA65" i="6" s="1"/>
  <c r="AH67" i="5"/>
  <c r="S64" i="6"/>
  <c r="AA64" i="6" s="1"/>
  <c r="AH66" i="5"/>
  <c r="S63" i="6"/>
  <c r="AA63" i="6" s="1"/>
  <c r="AH65" i="5"/>
  <c r="S62" i="6"/>
  <c r="AA62" i="6" s="1"/>
  <c r="AH64" i="5"/>
  <c r="S61" i="6"/>
  <c r="AA61" i="6" s="1"/>
  <c r="AH63" i="5"/>
  <c r="S60" i="6"/>
  <c r="AA60" i="6" s="1"/>
  <c r="AH62" i="5"/>
  <c r="S59" i="6"/>
  <c r="AA59" i="6" s="1"/>
  <c r="AH61" i="5"/>
  <c r="S58" i="6"/>
  <c r="AA58" i="6" s="1"/>
  <c r="AH60" i="5"/>
  <c r="S57" i="6"/>
  <c r="AA57" i="6" s="1"/>
  <c r="AH59" i="5"/>
  <c r="S56" i="6"/>
  <c r="AA56" i="6" s="1"/>
  <c r="AH58" i="5"/>
  <c r="S55" i="6"/>
  <c r="AA55" i="6" s="1"/>
  <c r="AH57" i="5"/>
  <c r="S54" i="6"/>
  <c r="AA54" i="6" s="1"/>
  <c r="AH56" i="5"/>
  <c r="S53" i="6"/>
  <c r="AA53" i="6" s="1"/>
  <c r="AH55" i="5"/>
  <c r="S52" i="6"/>
  <c r="AA52" i="6" s="1"/>
  <c r="AH54" i="5"/>
  <c r="S51" i="6"/>
  <c r="AA51" i="6" s="1"/>
  <c r="AH53" i="5"/>
  <c r="S50" i="6"/>
  <c r="AA50" i="6" s="1"/>
  <c r="K23" i="2"/>
  <c r="I14" i="3" l="1"/>
  <c r="D14" i="3" l="1"/>
  <c r="F28" i="5" s="1"/>
  <c r="K24" i="6" l="1"/>
  <c r="M24" i="6"/>
  <c r="O24" i="6"/>
  <c r="Q24" i="6"/>
  <c r="S24" i="6"/>
  <c r="E14" i="3" l="1"/>
  <c r="G28" i="5" s="1"/>
  <c r="L24" i="6" l="1"/>
  <c r="N24" i="6"/>
  <c r="P24" i="6"/>
  <c r="R24" i="6"/>
  <c r="T24" i="6"/>
  <c r="B14" i="3" l="1"/>
  <c r="D28" i="5" s="1"/>
  <c r="C24" i="6" l="1"/>
  <c r="E24" i="6"/>
  <c r="G24" i="6"/>
  <c r="I24" i="6"/>
  <c r="U24" i="6"/>
  <c r="W24" i="6"/>
  <c r="Y24" i="6"/>
  <c r="I22" i="3"/>
  <c r="I21" i="3"/>
  <c r="I20" i="3"/>
  <c r="I19" i="3"/>
  <c r="I18" i="3"/>
  <c r="I17" i="3"/>
  <c r="I16" i="3"/>
  <c r="I15" i="3"/>
  <c r="I13" i="3"/>
  <c r="D22" i="3" l="1"/>
  <c r="F30" i="5" s="1"/>
  <c r="E22" i="3"/>
  <c r="G30" i="5" s="1"/>
  <c r="B22" i="3"/>
  <c r="C22" i="3"/>
  <c r="E30" i="5" s="1"/>
  <c r="D21" i="3"/>
  <c r="F48" i="5" s="1"/>
  <c r="E21" i="3"/>
  <c r="G48" i="5" s="1"/>
  <c r="B21" i="3"/>
  <c r="C21" i="3"/>
  <c r="E48" i="5" s="1"/>
  <c r="D20" i="3"/>
  <c r="F47" i="5" s="1"/>
  <c r="E20" i="3"/>
  <c r="G47" i="5" s="1"/>
  <c r="B20" i="3"/>
  <c r="C20" i="3"/>
  <c r="E47" i="5" s="1"/>
  <c r="D19" i="3"/>
  <c r="F45" i="5" s="1"/>
  <c r="E19" i="3"/>
  <c r="G45" i="5" s="1"/>
  <c r="B19" i="3"/>
  <c r="C19" i="3"/>
  <c r="E45" i="5" s="1"/>
  <c r="D18" i="3"/>
  <c r="F46" i="5" s="1"/>
  <c r="E18" i="3"/>
  <c r="G46" i="5" s="1"/>
  <c r="B18" i="3"/>
  <c r="C18" i="3"/>
  <c r="E46" i="5" s="1"/>
  <c r="D17" i="3"/>
  <c r="F31" i="5" s="1"/>
  <c r="E17" i="3"/>
  <c r="G31" i="5" s="1"/>
  <c r="B17" i="3"/>
  <c r="C17" i="3"/>
  <c r="E31" i="5" s="1"/>
  <c r="D16" i="3"/>
  <c r="F29" i="5" s="1"/>
  <c r="E16" i="3"/>
  <c r="G29" i="5" s="1"/>
  <c r="B16" i="3"/>
  <c r="C16" i="3"/>
  <c r="E29" i="5" s="1"/>
  <c r="D15" i="3"/>
  <c r="F27" i="5" s="1"/>
  <c r="E15" i="3"/>
  <c r="G27" i="5" s="1"/>
  <c r="B15" i="3"/>
  <c r="C15" i="3"/>
  <c r="E27" i="5" s="1"/>
  <c r="D13" i="3"/>
  <c r="F26" i="5" s="1"/>
  <c r="E13" i="3"/>
  <c r="G26" i="5" s="1"/>
  <c r="B13" i="3"/>
  <c r="C13" i="3"/>
  <c r="E26" i="5" s="1"/>
  <c r="D22" i="6" l="1"/>
  <c r="F22" i="6"/>
  <c r="H22" i="6"/>
  <c r="J22" i="6"/>
  <c r="V22" i="6"/>
  <c r="X22" i="6"/>
  <c r="Z22" i="6"/>
  <c r="L22" i="6"/>
  <c r="N22" i="6"/>
  <c r="P22" i="6"/>
  <c r="R22" i="6"/>
  <c r="T22" i="6"/>
  <c r="K22" i="6"/>
  <c r="M22" i="6"/>
  <c r="O22" i="6"/>
  <c r="Q22" i="6"/>
  <c r="S22" i="6"/>
  <c r="D23" i="6"/>
  <c r="F23" i="6"/>
  <c r="H23" i="6"/>
  <c r="J23" i="6"/>
  <c r="V23" i="6"/>
  <c r="X23" i="6"/>
  <c r="Z23" i="6"/>
  <c r="L23" i="6"/>
  <c r="N23" i="6"/>
  <c r="P23" i="6"/>
  <c r="R23" i="6"/>
  <c r="T23" i="6"/>
  <c r="K23" i="6"/>
  <c r="M23" i="6"/>
  <c r="O23" i="6"/>
  <c r="Q23" i="6"/>
  <c r="S23" i="6"/>
  <c r="D25" i="6"/>
  <c r="F25" i="6"/>
  <c r="H25" i="6"/>
  <c r="J25" i="6"/>
  <c r="V25" i="6"/>
  <c r="X25" i="6"/>
  <c r="Z25" i="6"/>
  <c r="L25" i="6"/>
  <c r="N25" i="6"/>
  <c r="P25" i="6"/>
  <c r="R25" i="6"/>
  <c r="T25" i="6"/>
  <c r="K25" i="6"/>
  <c r="M25" i="6"/>
  <c r="O25" i="6"/>
  <c r="Q25" i="6"/>
  <c r="S25" i="6"/>
  <c r="D27" i="6"/>
  <c r="F27" i="6"/>
  <c r="H27" i="6"/>
  <c r="J27" i="6"/>
  <c r="V27" i="6"/>
  <c r="X27" i="6"/>
  <c r="Z27" i="6"/>
  <c r="L27" i="6"/>
  <c r="N27" i="6"/>
  <c r="P27" i="6"/>
  <c r="R27" i="6"/>
  <c r="T27" i="6"/>
  <c r="K27" i="6"/>
  <c r="M27" i="6"/>
  <c r="O27" i="6"/>
  <c r="Q27" i="6"/>
  <c r="S27" i="6"/>
  <c r="D43" i="6"/>
  <c r="F43" i="6"/>
  <c r="H43" i="6"/>
  <c r="J43" i="6"/>
  <c r="V43" i="6"/>
  <c r="X43" i="6"/>
  <c r="Z43" i="6"/>
  <c r="L43" i="6"/>
  <c r="N43" i="6"/>
  <c r="P43" i="6"/>
  <c r="R43" i="6"/>
  <c r="T43" i="6"/>
  <c r="K43" i="6"/>
  <c r="M43" i="6"/>
  <c r="O43" i="6"/>
  <c r="Q43" i="6"/>
  <c r="S43" i="6"/>
  <c r="D42" i="6"/>
  <c r="F42" i="6"/>
  <c r="H42" i="6"/>
  <c r="J42" i="6"/>
  <c r="V42" i="6"/>
  <c r="X42" i="6"/>
  <c r="Z42" i="6"/>
  <c r="L42" i="6"/>
  <c r="N42" i="6"/>
  <c r="P42" i="6"/>
  <c r="R42" i="6"/>
  <c r="T42" i="6"/>
  <c r="K42" i="6"/>
  <c r="M42" i="6"/>
  <c r="O42" i="6"/>
  <c r="Q42" i="6"/>
  <c r="S42" i="6"/>
  <c r="D44" i="6"/>
  <c r="F44" i="6"/>
  <c r="H44" i="6"/>
  <c r="J44" i="6"/>
  <c r="V44" i="6"/>
  <c r="X44" i="6"/>
  <c r="Z44" i="6"/>
  <c r="L44" i="6"/>
  <c r="N44" i="6"/>
  <c r="P44" i="6"/>
  <c r="R44" i="6"/>
  <c r="T44" i="6"/>
  <c r="K44" i="6"/>
  <c r="M44" i="6"/>
  <c r="O44" i="6"/>
  <c r="Q44" i="6"/>
  <c r="S44" i="6"/>
  <c r="D45" i="6"/>
  <c r="F45" i="6"/>
  <c r="H45" i="6"/>
  <c r="J45" i="6"/>
  <c r="V45" i="6"/>
  <c r="X45" i="6"/>
  <c r="Z45" i="6"/>
  <c r="L45" i="6"/>
  <c r="N45" i="6"/>
  <c r="P45" i="6"/>
  <c r="R45" i="6"/>
  <c r="T45" i="6"/>
  <c r="K45" i="6"/>
  <c r="M45" i="6"/>
  <c r="O45" i="6"/>
  <c r="Q45" i="6"/>
  <c r="S45" i="6"/>
  <c r="D26" i="6"/>
  <c r="F26" i="6"/>
  <c r="H26" i="6"/>
  <c r="J26" i="6"/>
  <c r="V26" i="6"/>
  <c r="X26" i="6"/>
  <c r="Z26" i="6"/>
  <c r="L26" i="6"/>
  <c r="N26" i="6"/>
  <c r="P26" i="6"/>
  <c r="R26" i="6"/>
  <c r="T26" i="6"/>
  <c r="K26" i="6"/>
  <c r="M26" i="6"/>
  <c r="O26" i="6"/>
  <c r="Q26" i="6"/>
  <c r="S26" i="6"/>
  <c r="D26" i="5"/>
  <c r="F13" i="3"/>
  <c r="D27" i="5"/>
  <c r="F15" i="3"/>
  <c r="D29" i="5"/>
  <c r="F16" i="3"/>
  <c r="D31" i="5"/>
  <c r="F17" i="3"/>
  <c r="D46" i="5"/>
  <c r="F18" i="3"/>
  <c r="D45" i="5"/>
  <c r="F19" i="3"/>
  <c r="D47" i="5"/>
  <c r="F20" i="3"/>
  <c r="D48" i="5"/>
  <c r="F21" i="3"/>
  <c r="D30" i="5"/>
  <c r="F22" i="3"/>
  <c r="C26" i="6" l="1"/>
  <c r="E26" i="6"/>
  <c r="G26" i="6"/>
  <c r="I26" i="6"/>
  <c r="U26" i="6"/>
  <c r="W26" i="6"/>
  <c r="Y26" i="6"/>
  <c r="C45" i="6"/>
  <c r="E45" i="6"/>
  <c r="G45" i="6"/>
  <c r="I45" i="6"/>
  <c r="U45" i="6"/>
  <c r="W45" i="6"/>
  <c r="Y45" i="6"/>
  <c r="C44" i="6"/>
  <c r="E44" i="6"/>
  <c r="G44" i="6"/>
  <c r="I44" i="6"/>
  <c r="U44" i="6"/>
  <c r="W44" i="6"/>
  <c r="Y44" i="6"/>
  <c r="C42" i="6"/>
  <c r="E42" i="6"/>
  <c r="G42" i="6"/>
  <c r="I42" i="6"/>
  <c r="U42" i="6"/>
  <c r="W42" i="6"/>
  <c r="Y42" i="6"/>
  <c r="C43" i="6"/>
  <c r="E43" i="6"/>
  <c r="G43" i="6"/>
  <c r="I43" i="6"/>
  <c r="U43" i="6"/>
  <c r="W43" i="6"/>
  <c r="Y43" i="6"/>
  <c r="C27" i="6"/>
  <c r="E27" i="6"/>
  <c r="G27" i="6"/>
  <c r="I27" i="6"/>
  <c r="U27" i="6"/>
  <c r="W27" i="6"/>
  <c r="Y27" i="6"/>
  <c r="C25" i="6"/>
  <c r="E25" i="6"/>
  <c r="G25" i="6"/>
  <c r="I25" i="6"/>
  <c r="U25" i="6"/>
  <c r="W25" i="6"/>
  <c r="Y25" i="6"/>
  <c r="C23" i="6"/>
  <c r="E23" i="6"/>
  <c r="G23" i="6"/>
  <c r="I23" i="6"/>
  <c r="U23" i="6"/>
  <c r="W23" i="6"/>
  <c r="Y23" i="6"/>
  <c r="C22" i="6"/>
  <c r="E22" i="6"/>
  <c r="G22" i="6"/>
  <c r="I22" i="6"/>
  <c r="U22" i="6"/>
  <c r="W22" i="6"/>
  <c r="Y22" i="6"/>
  <c r="C14" i="3"/>
  <c r="AA22" i="6" l="1"/>
  <c r="AA23" i="6"/>
  <c r="AA25" i="6"/>
  <c r="AA27" i="6"/>
  <c r="AA43" i="6"/>
  <c r="AA42" i="6"/>
  <c r="AA44" i="6"/>
  <c r="AA45" i="6"/>
  <c r="AA26" i="6"/>
  <c r="AH26" i="5"/>
  <c r="AH27" i="5"/>
  <c r="AH29" i="5"/>
  <c r="AH31" i="5"/>
  <c r="AH46" i="5"/>
  <c r="AH45" i="5"/>
  <c r="AH47" i="5"/>
  <c r="AH48" i="5"/>
  <c r="AH30" i="5"/>
  <c r="F14" i="3"/>
  <c r="E28" i="5"/>
  <c r="D24" i="6" l="1"/>
  <c r="F24" i="6"/>
  <c r="H24" i="6"/>
  <c r="J24" i="6"/>
  <c r="V24" i="6"/>
  <c r="X24" i="6"/>
  <c r="Z24" i="6"/>
  <c r="AA24" i="6" l="1"/>
  <c r="AH28" i="5"/>
  <c r="I11" i="3" l="1"/>
  <c r="I10" i="3"/>
  <c r="I9" i="3"/>
  <c r="I8" i="3"/>
  <c r="I6" i="3"/>
  <c r="I5" i="3" l="1"/>
  <c r="D11" i="3"/>
  <c r="F20" i="5" s="1"/>
  <c r="E11" i="3"/>
  <c r="G20" i="5" s="1"/>
  <c r="B11" i="3"/>
  <c r="C11" i="3"/>
  <c r="E20" i="5" s="1"/>
  <c r="D10" i="3"/>
  <c r="F16" i="5" s="1"/>
  <c r="E10" i="3"/>
  <c r="G16" i="5" s="1"/>
  <c r="B10" i="3"/>
  <c r="C10" i="3"/>
  <c r="E16" i="5" s="1"/>
  <c r="D9" i="3"/>
  <c r="F15" i="5" s="1"/>
  <c r="E9" i="3"/>
  <c r="G15" i="5" s="1"/>
  <c r="B9" i="3"/>
  <c r="C9" i="3"/>
  <c r="E15" i="5" s="1"/>
  <c r="D8" i="3"/>
  <c r="F14" i="5" s="1"/>
  <c r="E8" i="3"/>
  <c r="G14" i="5" s="1"/>
  <c r="B8" i="3"/>
  <c r="C8" i="3"/>
  <c r="E14" i="5" s="1"/>
  <c r="D7" i="3"/>
  <c r="F19" i="5" s="1"/>
  <c r="E7" i="3"/>
  <c r="G19" i="5" s="1"/>
  <c r="B7" i="3"/>
  <c r="C7" i="3"/>
  <c r="E19" i="5" s="1"/>
  <c r="D6" i="3"/>
  <c r="F13" i="5" s="1"/>
  <c r="E6" i="3"/>
  <c r="G13" i="5" s="1"/>
  <c r="B6" i="3"/>
  <c r="C6" i="3"/>
  <c r="E13" i="5" s="1"/>
  <c r="D5" i="3"/>
  <c r="F12" i="5" s="1"/>
  <c r="E5" i="3"/>
  <c r="G12" i="5" s="1"/>
  <c r="B5" i="3"/>
  <c r="C5" i="3"/>
  <c r="E12" i="5" s="1"/>
  <c r="D8" i="6" l="1"/>
  <c r="F8" i="6"/>
  <c r="H8" i="6"/>
  <c r="J8" i="6"/>
  <c r="V8" i="6"/>
  <c r="X8" i="6"/>
  <c r="Z8" i="6"/>
  <c r="D12" i="5"/>
  <c r="F5" i="3"/>
  <c r="L8" i="6"/>
  <c r="N8" i="6"/>
  <c r="P8" i="6"/>
  <c r="R8" i="6"/>
  <c r="T8" i="6"/>
  <c r="K8" i="6"/>
  <c r="M8" i="6"/>
  <c r="O8" i="6"/>
  <c r="Q8" i="6"/>
  <c r="S8" i="6"/>
  <c r="D9" i="6"/>
  <c r="F9" i="6"/>
  <c r="H9" i="6"/>
  <c r="J9" i="6"/>
  <c r="V9" i="6"/>
  <c r="X9" i="6"/>
  <c r="Z9" i="6"/>
  <c r="D13" i="5"/>
  <c r="F6" i="3"/>
  <c r="L9" i="6"/>
  <c r="N9" i="6"/>
  <c r="P9" i="6"/>
  <c r="R9" i="6"/>
  <c r="T9" i="6"/>
  <c r="K9" i="6"/>
  <c r="M9" i="6"/>
  <c r="O9" i="6"/>
  <c r="Q9" i="6"/>
  <c r="S9" i="6"/>
  <c r="D15" i="6"/>
  <c r="F15" i="6"/>
  <c r="H15" i="6"/>
  <c r="J15" i="6"/>
  <c r="V15" i="6"/>
  <c r="X15" i="6"/>
  <c r="Z15" i="6"/>
  <c r="D19" i="5"/>
  <c r="F7" i="3"/>
  <c r="L15" i="6"/>
  <c r="N15" i="6"/>
  <c r="P15" i="6"/>
  <c r="R15" i="6"/>
  <c r="T15" i="6"/>
  <c r="K15" i="6"/>
  <c r="M15" i="6"/>
  <c r="O15" i="6"/>
  <c r="Q15" i="6"/>
  <c r="S15" i="6"/>
  <c r="D10" i="6"/>
  <c r="F10" i="6"/>
  <c r="H10" i="6"/>
  <c r="J10" i="6"/>
  <c r="V10" i="6"/>
  <c r="X10" i="6"/>
  <c r="Z10" i="6"/>
  <c r="D14" i="5"/>
  <c r="F8" i="3"/>
  <c r="L10" i="6"/>
  <c r="N10" i="6"/>
  <c r="P10" i="6"/>
  <c r="R10" i="6"/>
  <c r="T10" i="6"/>
  <c r="K10" i="6"/>
  <c r="M10" i="6"/>
  <c r="O10" i="6"/>
  <c r="Q10" i="6"/>
  <c r="S10" i="6"/>
  <c r="D11" i="6"/>
  <c r="F11" i="6"/>
  <c r="H11" i="6"/>
  <c r="J11" i="6"/>
  <c r="V11" i="6"/>
  <c r="X11" i="6"/>
  <c r="Z11" i="6"/>
  <c r="D15" i="5"/>
  <c r="F9" i="3"/>
  <c r="L11" i="6"/>
  <c r="N11" i="6"/>
  <c r="P11" i="6"/>
  <c r="R11" i="6"/>
  <c r="T11" i="6"/>
  <c r="K11" i="6"/>
  <c r="M11" i="6"/>
  <c r="O11" i="6"/>
  <c r="Q11" i="6"/>
  <c r="S11" i="6"/>
  <c r="D12" i="6"/>
  <c r="F12" i="6"/>
  <c r="H12" i="6"/>
  <c r="J12" i="6"/>
  <c r="V12" i="6"/>
  <c r="X12" i="6"/>
  <c r="Z12" i="6"/>
  <c r="D16" i="5"/>
  <c r="F10" i="3"/>
  <c r="L12" i="6"/>
  <c r="N12" i="6"/>
  <c r="P12" i="6"/>
  <c r="R12" i="6"/>
  <c r="T12" i="6"/>
  <c r="K12" i="6"/>
  <c r="M12" i="6"/>
  <c r="O12" i="6"/>
  <c r="Q12" i="6"/>
  <c r="S12" i="6"/>
  <c r="D16" i="6"/>
  <c r="F16" i="6"/>
  <c r="H16" i="6"/>
  <c r="J16" i="6"/>
  <c r="V16" i="6"/>
  <c r="X16" i="6"/>
  <c r="Z16" i="6"/>
  <c r="D20" i="5"/>
  <c r="F11" i="3"/>
  <c r="L16" i="6"/>
  <c r="N16" i="6"/>
  <c r="P16" i="6"/>
  <c r="R16" i="6"/>
  <c r="T16" i="6"/>
  <c r="K16" i="6"/>
  <c r="M16" i="6"/>
  <c r="O16" i="6"/>
  <c r="Q16" i="6"/>
  <c r="S16" i="6"/>
  <c r="I3" i="3"/>
  <c r="D3" i="3"/>
  <c r="F11" i="5" s="1"/>
  <c r="E3" i="3"/>
  <c r="G11" i="5" s="1"/>
  <c r="B3" i="3"/>
  <c r="C3" i="3"/>
  <c r="E11" i="5" s="1"/>
  <c r="X7" i="6" l="1"/>
  <c r="Z7" i="6"/>
  <c r="J7" i="6"/>
  <c r="V7" i="6"/>
  <c r="F7" i="6"/>
  <c r="H7" i="6"/>
  <c r="D7" i="6"/>
  <c r="D11" i="5"/>
  <c r="C7" i="6" s="1"/>
  <c r="F3" i="3"/>
  <c r="R7" i="6"/>
  <c r="T7" i="6"/>
  <c r="N7" i="6"/>
  <c r="P7" i="6"/>
  <c r="L7" i="6"/>
  <c r="Q7" i="6"/>
  <c r="S7" i="6"/>
  <c r="M7" i="6"/>
  <c r="O7" i="6"/>
  <c r="K7" i="6"/>
  <c r="C16" i="6"/>
  <c r="E16" i="6"/>
  <c r="G16" i="6"/>
  <c r="I16" i="6"/>
  <c r="U16" i="6"/>
  <c r="W16" i="6"/>
  <c r="Y16" i="6"/>
  <c r="C12" i="6"/>
  <c r="E12" i="6"/>
  <c r="G12" i="6"/>
  <c r="I12" i="6"/>
  <c r="U12" i="6"/>
  <c r="W12" i="6"/>
  <c r="Y12" i="6"/>
  <c r="C11" i="6"/>
  <c r="E11" i="6"/>
  <c r="G11" i="6"/>
  <c r="I11" i="6"/>
  <c r="U11" i="6"/>
  <c r="W11" i="6"/>
  <c r="Y11" i="6"/>
  <c r="C10" i="6"/>
  <c r="E10" i="6"/>
  <c r="G10" i="6"/>
  <c r="I10" i="6"/>
  <c r="U10" i="6"/>
  <c r="W10" i="6"/>
  <c r="Y10" i="6"/>
  <c r="C15" i="6"/>
  <c r="E15" i="6"/>
  <c r="G15" i="6"/>
  <c r="I15" i="6"/>
  <c r="U15" i="6"/>
  <c r="W15" i="6"/>
  <c r="Y15" i="6"/>
  <c r="C9" i="6"/>
  <c r="E9" i="6"/>
  <c r="G9" i="6"/>
  <c r="I9" i="6"/>
  <c r="U9" i="6"/>
  <c r="W9" i="6"/>
  <c r="Y9" i="6"/>
  <c r="C8" i="6"/>
  <c r="E8" i="6"/>
  <c r="G8" i="6"/>
  <c r="I8" i="6"/>
  <c r="U8" i="6"/>
  <c r="W8" i="6"/>
  <c r="Y8" i="6"/>
  <c r="AA8" i="6" l="1"/>
  <c r="AA9" i="6"/>
  <c r="AA15" i="6"/>
  <c r="AA10" i="6"/>
  <c r="AA11" i="6"/>
  <c r="AA12" i="6"/>
  <c r="AA16" i="6"/>
  <c r="AH12" i="5"/>
  <c r="AH13" i="5"/>
  <c r="AH19" i="5"/>
  <c r="AH14" i="5"/>
  <c r="AH15" i="5"/>
  <c r="AH16" i="5"/>
  <c r="AH20" i="5"/>
  <c r="W7" i="6"/>
  <c r="Y7" i="6"/>
  <c r="I7" i="6"/>
  <c r="U7" i="6"/>
  <c r="E7" i="6"/>
  <c r="G7" i="6"/>
  <c r="AH11" i="5"/>
  <c r="AA7" i="6" l="1"/>
  <c r="E4" i="3"/>
  <c r="G18" i="5" s="1"/>
  <c r="B4" i="3"/>
  <c r="C4" i="3"/>
  <c r="E18" i="5" s="1"/>
  <c r="D14" i="6" l="1"/>
  <c r="F14" i="6"/>
  <c r="H14" i="6"/>
  <c r="J14" i="6"/>
  <c r="V14" i="6"/>
  <c r="X14" i="6"/>
  <c r="Z14" i="6"/>
  <c r="D18" i="5"/>
  <c r="L14" i="6"/>
  <c r="N14" i="6"/>
  <c r="P14" i="6"/>
  <c r="R14" i="6"/>
  <c r="T14" i="6"/>
  <c r="D4" i="3"/>
  <c r="F18" i="5" s="1"/>
  <c r="K14" i="6" l="1"/>
  <c r="M14" i="6"/>
  <c r="O14" i="6"/>
  <c r="Q14" i="6"/>
  <c r="S14" i="6"/>
  <c r="F4" i="3"/>
  <c r="C14" i="6"/>
  <c r="E14" i="6"/>
  <c r="G14" i="6"/>
  <c r="I14" i="6"/>
  <c r="U14" i="6"/>
  <c r="W14" i="6"/>
  <c r="Y14" i="6"/>
  <c r="AA14" i="6" l="1"/>
  <c r="AH18" i="5"/>
</calcChain>
</file>

<file path=xl/sharedStrings.xml><?xml version="1.0" encoding="utf-8"?>
<sst xmlns="http://schemas.openxmlformats.org/spreadsheetml/2006/main" count="1131" uniqueCount="551">
  <si>
    <t>3.1.</t>
  </si>
  <si>
    <t>Commercial &amp; Industrial High Impact Measures - Gas</t>
  </si>
  <si>
    <t>3.1.1.</t>
  </si>
  <si>
    <t>Food Service Equipment End Use</t>
  </si>
  <si>
    <t>3.1.1.1.</t>
  </si>
  <si>
    <t>ENERGY STAR Commercial Steamer E &gt; 38% (Retrofit)</t>
  </si>
  <si>
    <t>3.1.1.2.</t>
  </si>
  <si>
    <t>High Efficiency Pre-rinse Spray Valve, Low Flow (Retrofit)</t>
  </si>
  <si>
    <t>3.1.2.</t>
  </si>
  <si>
    <t>HVAC End Use</t>
  </si>
  <si>
    <t>3.1.2.1.</t>
  </si>
  <si>
    <t>Boilers up to 300 MBh &gt; 85% AFUE (Retrofit)</t>
  </si>
  <si>
    <t>3.1.2.2.</t>
  </si>
  <si>
    <t>Boiler Tune Up (Retrofit)</t>
  </si>
  <si>
    <t>3.1.2.3.</t>
  </si>
  <si>
    <t>Boiler Reset Controls (Retrofit)</t>
  </si>
  <si>
    <t>3.1.2.4.</t>
  </si>
  <si>
    <t>Furnaces up to 150 MBh &gt; 90% AFUE (Retrofit)</t>
  </si>
  <si>
    <t>3.1.2.5.</t>
  </si>
  <si>
    <t>Programmable Thermostat (Retrofit)</t>
  </si>
  <si>
    <t>3.1.2.6.</t>
  </si>
  <si>
    <t>Steam Trap Buy Down (Retrofit)</t>
  </si>
  <si>
    <t>3.1.3.</t>
  </si>
  <si>
    <t>Water Heating End Use</t>
  </si>
  <si>
    <t>3.1.3.1.</t>
  </si>
  <si>
    <t>Tankless Water Heater (Retrofit)</t>
  </si>
  <si>
    <t>3.2.</t>
  </si>
  <si>
    <t>Commercial &amp; Industrial High Impact Measures - Electric</t>
  </si>
  <si>
    <t>3.2.1.</t>
  </si>
  <si>
    <t>3.2.1.1.</t>
  </si>
  <si>
    <t>3.2.1.2.</t>
  </si>
  <si>
    <t>Variable-Speed Drives for HVAC Applications (Retrofit)</t>
  </si>
  <si>
    <t>3.2.2.</t>
  </si>
  <si>
    <t>Lighting End Use</t>
  </si>
  <si>
    <t>3.2.2.1.</t>
  </si>
  <si>
    <t>CFL</t>
  </si>
  <si>
    <t>3.2.2.1.1.</t>
  </si>
  <si>
    <t>CFL Screw Based (Retrofit)</t>
  </si>
  <si>
    <t>3.2.2.1.2.</t>
  </si>
  <si>
    <t>CFL Fixtures (Retrofit, Time of Sale)</t>
  </si>
  <si>
    <t>3.2.2.2.</t>
  </si>
  <si>
    <t>LED</t>
  </si>
  <si>
    <t>3.2.2.2.1.</t>
  </si>
  <si>
    <t>LED Lighting including traffic signals (Retrofit, Time of Sale)</t>
  </si>
  <si>
    <t>3.2.2.3.</t>
  </si>
  <si>
    <t>Lighting Controls (All Technologies and programs)</t>
  </si>
  <si>
    <t>3.2.2.4.</t>
  </si>
  <si>
    <t>High Performance T8</t>
  </si>
  <si>
    <t>3.2.2.4.1.</t>
  </si>
  <si>
    <t>HPT8 Lighting – lamp and ballast or fixture replacement (Retrofit, Time of Sale)</t>
  </si>
  <si>
    <t>3.2.2.5.</t>
  </si>
  <si>
    <t>T5</t>
  </si>
  <si>
    <t>3.2.2.5.1.</t>
  </si>
  <si>
    <t>T5 Lighting (Retrofit, Time of Sale)</t>
  </si>
  <si>
    <t>3.2.2.6.</t>
  </si>
  <si>
    <t>New Construction (Follow code for watts/sqr ft)</t>
  </si>
  <si>
    <t>3.2.3.</t>
  </si>
  <si>
    <t>3.2.3.1.</t>
  </si>
  <si>
    <t>Tankless Water Heater (Retrofit, Electric)</t>
  </si>
  <si>
    <t>4.1.</t>
  </si>
  <si>
    <t>Residential High Impact Measures - Gas</t>
  </si>
  <si>
    <t>4.1.1.</t>
  </si>
  <si>
    <t>Hot Water End Use</t>
  </si>
  <si>
    <t>4.1.1.1.</t>
  </si>
  <si>
    <t>Low Flow Faucet Aerator (Time of Sale, Early Replacement, Low Income)</t>
  </si>
  <si>
    <t>4.1.1.2.</t>
  </si>
  <si>
    <t>Low Flow Showerhead (Time of Sale, Early Replacement, Low Income)</t>
  </si>
  <si>
    <t>4.1.1.3.</t>
  </si>
  <si>
    <t>Storage Water Heater EF &gt; 0.67 (Time of Sale)</t>
  </si>
  <si>
    <t>4.1.2.</t>
  </si>
  <si>
    <t>4.1.2.1.</t>
  </si>
  <si>
    <t>High Efficiency Boilers (Time of Sale)</t>
  </si>
  <si>
    <t>4.1.2.2.</t>
  </si>
  <si>
    <t>High Efficiency Furnaces (Time of Sale, Low Income, Low Income Multifamily)</t>
  </si>
  <si>
    <t>4.1.2.3.</t>
  </si>
  <si>
    <t>Programmable Thermostats (Time of Sale, Direct Install, Low Income)</t>
  </si>
  <si>
    <t>4.1.3.</t>
  </si>
  <si>
    <t>Shell End Use</t>
  </si>
  <si>
    <t>4.1.3.1.</t>
  </si>
  <si>
    <t>Air Sealing - Reduce Infiltration (Retrofit, Low Income)</t>
  </si>
  <si>
    <t>4.1.3.2.</t>
  </si>
  <si>
    <t>Attic/Roof/Ceiling/Wall Insulation (Retrofit, Low Income)</t>
  </si>
  <si>
    <t>4.1.3.3.</t>
  </si>
  <si>
    <t>Basement Sidewall Insulation (Retrofit)</t>
  </si>
  <si>
    <t>4.2.</t>
  </si>
  <si>
    <t>Residential High Impact Measures - Electric</t>
  </si>
  <si>
    <t>4.2.1.</t>
  </si>
  <si>
    <t>Appliance End Use</t>
  </si>
  <si>
    <t>4.2.1.1.</t>
  </si>
  <si>
    <t>High Efficiency Clothes Washers (Time of Sale, Low Income Multifamily)</t>
  </si>
  <si>
    <t>4.2.1.2.</t>
  </si>
  <si>
    <t>Refrigerator and/or Freezer Retirement (Low Income, Early Retirement</t>
  </si>
  <si>
    <t>4.2.2.</t>
  </si>
  <si>
    <t>4.2.2.1.</t>
  </si>
  <si>
    <t>Low Flow Faucet Aerator (Time of Sale, Early Replacement, Low Income</t>
  </si>
  <si>
    <t>4.2.2.2.</t>
  </si>
  <si>
    <t>4.2.2.3.</t>
  </si>
  <si>
    <t>Heat Pump Water Heaters (Time of Sale, Low Income)</t>
  </si>
  <si>
    <t>4.2.3.</t>
  </si>
  <si>
    <t>4.2.3.1.</t>
  </si>
  <si>
    <t>Air Source Heat Pump &gt; 14.5 SEER (Time of Sale, Early Replacement)</t>
  </si>
  <si>
    <t>4.2.3.2.</t>
  </si>
  <si>
    <t>Central Air Conditioning &gt; 14.5 SEER (Time of Sale, Early Replacement, Low Income Multifamily)</t>
  </si>
  <si>
    <t>4.2.3.3.</t>
  </si>
  <si>
    <t>ECM for High Efficiency Furnaces (Time of Sale, Low Income, Low Income Multifamily)</t>
  </si>
  <si>
    <t>4.2.3.4.</t>
  </si>
  <si>
    <t>4.2.3.5.</t>
  </si>
  <si>
    <t>Room Air Conditioner Retirement (Early Retirement)</t>
  </si>
  <si>
    <t>4.2.4.</t>
  </si>
  <si>
    <t>4.2.4.1.</t>
  </si>
  <si>
    <t>ENERGY STAR Compact Fluorescent Lamp (CFL) (Time of Sale, Electric)</t>
  </si>
  <si>
    <t>4.2.4.2.</t>
  </si>
  <si>
    <t>ENERGY STAR Compact Fluorescent Lamp (CFL) (Direct Install, Low Income Multifamily, Electric)</t>
  </si>
  <si>
    <t>4.2.4.3.</t>
  </si>
  <si>
    <t>ENERGY STAR Specialty Compact Fluorescent Lamp (CFL) (Time of Sale, Electric)</t>
  </si>
  <si>
    <t>4.2.5.</t>
  </si>
  <si>
    <t>4.2.5.1.</t>
  </si>
  <si>
    <t>4.2.5.2.</t>
  </si>
  <si>
    <t>4.2.5.3.</t>
  </si>
  <si>
    <t>Measure</t>
  </si>
  <si>
    <t>Section</t>
  </si>
  <si>
    <t>EVT doesn't have any foodservice loadshapes?</t>
  </si>
  <si>
    <t>Commercial Space heat</t>
  </si>
  <si>
    <t>Loadshape 2</t>
  </si>
  <si>
    <t>Loadshape 3</t>
  </si>
  <si>
    <t>Industrial Space heat</t>
  </si>
  <si>
    <t>Also cooling?</t>
  </si>
  <si>
    <t>Industrial Process?</t>
  </si>
  <si>
    <t>Weather sensitive</t>
  </si>
  <si>
    <t>No match or poor match</t>
  </si>
  <si>
    <t>Good match</t>
  </si>
  <si>
    <t>Commercial Ventilation motor</t>
  </si>
  <si>
    <t>Commercial Indoor lighting</t>
  </si>
  <si>
    <t>Commercial Outdoor lighting</t>
  </si>
  <si>
    <t>Industrial Indoor lighting</t>
  </si>
  <si>
    <t>Industrial Outdoor lighting</t>
  </si>
  <si>
    <t>Several traffic light loadshapes</t>
  </si>
  <si>
    <t>Residential DHW Conserve</t>
  </si>
  <si>
    <t>Residential DHW Insulation?</t>
  </si>
  <si>
    <t>Residential Space Heat</t>
  </si>
  <si>
    <t>Residential A/C</t>
  </si>
  <si>
    <t>Residential Ventilation</t>
  </si>
  <si>
    <t>Residential Clothes Washer</t>
  </si>
  <si>
    <t>Residential Refrigerator</t>
  </si>
  <si>
    <t>Specific bldg type Indoor Lighting</t>
  </si>
  <si>
    <t>ECM Fan Motor Commercial Heating and Cooling</t>
  </si>
  <si>
    <t>VFD Boiler loadshapes</t>
  </si>
  <si>
    <t>What is?</t>
  </si>
  <si>
    <t>Commercial EP Lighting</t>
  </si>
  <si>
    <t>Commercial PTHP</t>
  </si>
  <si>
    <t>Storage ESH</t>
  </si>
  <si>
    <t>EVT doesn’t have, HPWH have longer hours than regular storage</t>
  </si>
  <si>
    <t>Residential Space heat</t>
  </si>
  <si>
    <t>Room Air Conditioning</t>
  </si>
  <si>
    <t>Residential Indoor lighting</t>
  </si>
  <si>
    <t>Residential Outdoor Lighting</t>
  </si>
  <si>
    <t>Residential Outdoor HID</t>
  </si>
  <si>
    <t>Proposed Loadshapes (DL)</t>
  </si>
  <si>
    <t>EVT Loadshapes</t>
  </si>
  <si>
    <t>Residential Indoor Lighting</t>
  </si>
  <si>
    <t>Commercial Indoor Lighting - Blended</t>
  </si>
  <si>
    <t>Grocery/Conv. Store Indoor Lighting</t>
  </si>
  <si>
    <t>Hospital Indoor Lighting</t>
  </si>
  <si>
    <t>Office Indoor Lighting</t>
  </si>
  <si>
    <t>Restaurant Indoor Lighting</t>
  </si>
  <si>
    <t>Retail Indoor Lighting</t>
  </si>
  <si>
    <t>Warehouse Indoor Lighting</t>
  </si>
  <si>
    <t>K-12 School Indoor Lighting</t>
  </si>
  <si>
    <t>Indust. 1-shift (8/5) (e.g., comp. air, lights)</t>
  </si>
  <si>
    <t>Indust. 2-shift (16/5) (e.g., comp. air, lights)</t>
  </si>
  <si>
    <t>Indust. 3-shift (24/5) (e.g., comp. air, lights)</t>
  </si>
  <si>
    <t>Indust. 4-shift (24/7) (e.g., comp. air, lights)</t>
  </si>
  <si>
    <t>Industrial Indoor Lighting</t>
  </si>
  <si>
    <t>Industrial Outdoor Lighting</t>
  </si>
  <si>
    <t>Commercial Outdoor Lighting</t>
  </si>
  <si>
    <t>Residential DHW conserve</t>
  </si>
  <si>
    <t>Traffic Signal - Red Balls, always changing or flashing</t>
  </si>
  <si>
    <t>Traffic Signal - Red Balls, changing day, off night</t>
  </si>
  <si>
    <t>Traffic Signal - Green Balls, always changing</t>
  </si>
  <si>
    <t>Traffic Signal - Green Balls, changing day, off night</t>
  </si>
  <si>
    <t>Traffic Signal - Red Arrows</t>
  </si>
  <si>
    <t>Traffic Signal - Green Arrows</t>
  </si>
  <si>
    <t>Traffic Signal - Flashing Yellows</t>
  </si>
  <si>
    <t>Traffic Signal - “Hand” Don’t Walk Signal</t>
  </si>
  <si>
    <t>Traffic Signal - “Man” Walk Signal</t>
  </si>
  <si>
    <t>Traffic Signal - Bi-Modal Walk/Don’t Walk</t>
  </si>
  <si>
    <t>IL Loadshapes</t>
  </si>
  <si>
    <t>Use res fuel swtich, but call it RES hot water or so</t>
  </si>
  <si>
    <t>Efficient Products, used with unknown application</t>
  </si>
  <si>
    <t>Packaged terminal heat pump, used in hotels</t>
  </si>
  <si>
    <t>Electric space heat, storage, at least in England, is a rock that is heated at night and gives off heat during the day</t>
  </si>
  <si>
    <t>CF</t>
  </si>
  <si>
    <t>CF Source</t>
  </si>
  <si>
    <t>Bulb Type</t>
  </si>
  <si>
    <t>Peak CF</t>
  </si>
  <si>
    <t>Three-way</t>
  </si>
  <si>
    <t>A-bulb (covered)</t>
  </si>
  <si>
    <t>***</t>
  </si>
  <si>
    <t>Dimmable</t>
  </si>
  <si>
    <t>Interior reflector (incl. dimmable)</t>
  </si>
  <si>
    <t>Exterior reflector</t>
  </si>
  <si>
    <t>Candelabra base and candle medium and intermediate base</t>
  </si>
  <si>
    <t>Bug light</t>
  </si>
  <si>
    <t>Post light (&gt;100W)</t>
  </si>
  <si>
    <t>Daylight</t>
  </si>
  <si>
    <t>Plant light</t>
  </si>
  <si>
    <t>Globe</t>
  </si>
  <si>
    <t>Vibration or shatterproof</t>
  </si>
  <si>
    <t>Specialty - Generic</t>
  </si>
  <si>
    <t>Standard bulb measure: Based on lighting logger study conducted as part of the PY3 ComEd Residential Lighting Program evaluation.</t>
  </si>
  <si>
    <t>Specialty bulb measure: NEEP residential Lighting Survey, 2011</t>
  </si>
  <si>
    <t>CW measure: Calculated from Itron eShapes, 8760 hourly data by end use for Upstate New York and using IL peak definition</t>
  </si>
  <si>
    <t>Refrigerator retirement measure, TAF and LSAF: Average temperature adjustment factor based on Blasnik, Michael, "Measurement and Verification of Residential Refrigerator Energy Use, Final Report, 2003-2004 Metering Study", July 29, 2004 (p. 47).  It assumes 66% of homes in Illinois having central cooling (CAC saturation: “Table HC7.9  Air Conditioning in Homes in Midwest Region, Divisions, and States, 2009 from Energy Information Administration", 2009 Residential Energy Consumption Survey; http://www.eia.gov/consumption/residential/data/2009/xls/HC7.9%20Air%20Conditioning%20in%20Midwest%20Region.xls), see table below. AND Daily load shape adjustment factor also based on Blasnik, Michael, "Measurement and Verification of Residential Refrigerator Energy Use, Final Report, 2003-2004 Metering Study", July 29, 2004 (p. 48, using the average Existing Units Summer Profile for hours 13 through 17).</t>
  </si>
  <si>
    <t>coming soon</t>
  </si>
  <si>
    <t>"----------&gt;"</t>
  </si>
  <si>
    <t>Summer Peak</t>
  </si>
  <si>
    <t>Summer
Off-peak</t>
  </si>
  <si>
    <t>Winter Peak</t>
  </si>
  <si>
    <t>Winter
Off-peak</t>
  </si>
  <si>
    <t>Jun-Aug, M-F non holiday, 1PM - 5PM</t>
  </si>
  <si>
    <t>May- Sept, M-F, non-holiday, 8AM - 11PM</t>
  </si>
  <si>
    <t>May - Sept, All other time</t>
  </si>
  <si>
    <t>Oct-Apr, M-F, non-holiday, 8AM - 11PM</t>
  </si>
  <si>
    <t>Oct-Apr, All other time</t>
  </si>
  <si>
    <t>check</t>
  </si>
  <si>
    <t>average during peak period (PJM)</t>
  </si>
  <si>
    <t>savings during peak hour</t>
  </si>
  <si>
    <t>Residential Cooling</t>
  </si>
  <si>
    <t>Residential Dish Washer</t>
  </si>
  <si>
    <t>Residential Electric DHW</t>
  </si>
  <si>
    <t>Residential Electric Space Heat</t>
  </si>
  <si>
    <t>Residential Freezer</t>
  </si>
  <si>
    <t>Residential Lighting</t>
  </si>
  <si>
    <t>Residential Shell Measures</t>
  </si>
  <si>
    <t>Non-Residential Electric Cooking</t>
  </si>
  <si>
    <t>Non-Residential Cooling</t>
  </si>
  <si>
    <t>???</t>
  </si>
  <si>
    <t>Non-Residential Electric DHW</t>
  </si>
  <si>
    <t>Non-Residential Electric Heating</t>
  </si>
  <si>
    <t>Non-Residential Indoor Lighting</t>
  </si>
  <si>
    <t>Non-Residential Office</t>
  </si>
  <si>
    <t>Non-Residential Outdoor Lighting</t>
  </si>
  <si>
    <t>Non-Residential Refrigeration</t>
  </si>
  <si>
    <t>Non-Residential Ventilation</t>
  </si>
  <si>
    <t>Non-Residential Shell measures</t>
  </si>
  <si>
    <t>Winter on</t>
  </si>
  <si>
    <t>Winter off</t>
  </si>
  <si>
    <t xml:space="preserve">Summer on </t>
  </si>
  <si>
    <t>Summer off</t>
  </si>
  <si>
    <t>From converting EVT shapes to IL periods:</t>
  </si>
  <si>
    <t>Non-Residential Electric Measures</t>
  </si>
  <si>
    <t>Non-Residential Gas Measures</t>
  </si>
  <si>
    <t>Residential Electric Measures</t>
  </si>
  <si>
    <t>Rank</t>
  </si>
  <si>
    <t>Measure Description</t>
  </si>
  <si>
    <t>Average Contribution to Savings</t>
  </si>
  <si>
    <t>Cumulative Contribution to Savings</t>
  </si>
  <si>
    <t xml:space="preserve">Measure Description </t>
  </si>
  <si>
    <t xml:space="preserve">Average Contribution to Savings </t>
  </si>
  <si>
    <t xml:space="preserve">Cumulative Contribution to Savings </t>
  </si>
  <si>
    <t xml:space="preserve">T8/T5 New Fluorescent Fixtures with Electronic Ballast </t>
  </si>
  <si>
    <t xml:space="preserve">Steam Trap, Buy Down </t>
  </si>
  <si>
    <t xml:space="preserve">Standard Bulbs </t>
  </si>
  <si>
    <t xml:space="preserve">Pulse Start or Ceramic MH lamps </t>
  </si>
  <si>
    <t xml:space="preserve">Furnaces, up to 150 MBh (Categories: 90%, 92]94.9%, and 95%+ AFUE) </t>
  </si>
  <si>
    <t xml:space="preserve">Heat Pump Water Heaters &gt;=2.0 </t>
  </si>
  <si>
    <t xml:space="preserve">High]Performance or Reduced Wattage Fluor Lamp and Ballast </t>
  </si>
  <si>
    <t xml:space="preserve">Boiler Tune]up </t>
  </si>
  <si>
    <t xml:space="preserve">ER CAC .14.5 SEER </t>
  </si>
  <si>
    <t xml:space="preserve">VSD for HVAC and Process Motors </t>
  </si>
  <si>
    <t xml:space="preserve">Hydronic Boilers, 85% or greater]Replace (Categories: up to 300 MBh, 301]499 MBh, 500]999MBh, 1000]1700 MBh, 1701]2000 MBh) </t>
  </si>
  <si>
    <t xml:space="preserve">Appliance Recycling ]Refrigerators, Freezers, RAC </t>
  </si>
  <si>
    <t xml:space="preserve">HE Pre]Rinse Spray Valve, Low]Flow Pre]Rinse </t>
  </si>
  <si>
    <t xml:space="preserve">Specialty Bulbs </t>
  </si>
  <si>
    <t xml:space="preserve">Delamp, Fluor Lamp, add Reflector </t>
  </si>
  <si>
    <t xml:space="preserve">Boiler Reset Controls, Retrofit </t>
  </si>
  <si>
    <t xml:space="preserve">Air Sealing ]Electric CAC </t>
  </si>
  <si>
    <t xml:space="preserve">Lighting Occupancy Sensors </t>
  </si>
  <si>
    <t xml:space="preserve">Programmable Thermostat </t>
  </si>
  <si>
    <t xml:space="preserve">ECM added to hi]efficiency furnace </t>
  </si>
  <si>
    <t xml:space="preserve">Delamp, Fluor. Lamp, Ballast, Holders </t>
  </si>
  <si>
    <t xml:space="preserve">Tankless Water Heater </t>
  </si>
  <si>
    <t xml:space="preserve">High]Efficiency Clothes Washer </t>
  </si>
  <si>
    <t>12 Traffic LED Signal Head "</t>
  </si>
  <si>
    <t xml:space="preserve">Commercial Steamer, Energy Star Rated with E of &gt;38% </t>
  </si>
  <si>
    <t xml:space="preserve">ASHP . 14.5 SEER </t>
  </si>
  <si>
    <t xml:space="preserve">LED T]1 Electroluminescent Exit Signs </t>
  </si>
  <si>
    <t xml:space="preserve">Water Heater]Energy Star Free Standing, 0.67 EF ++ </t>
  </si>
  <si>
    <t xml:space="preserve">CAL 4' T8 32W lamp w/ electronic ballast </t>
  </si>
  <si>
    <t xml:space="preserve">Reduced Wattage Fluorescent Lamp Only </t>
  </si>
  <si>
    <t xml:space="preserve">Condensing Unit Heaters, up to 300 MBH, 90% TE with power venting </t>
  </si>
  <si>
    <t xml:space="preserve">Air Sealing ]Electric Heat </t>
  </si>
  <si>
    <t xml:space="preserve">Timeclocks for Lighting </t>
  </si>
  <si>
    <t xml:space="preserve">H]E Rack Oven]Double Oven </t>
  </si>
  <si>
    <t xml:space="preserve">Ground Source Heat Pump </t>
  </si>
  <si>
    <t>12 Arrow LED Module "</t>
  </si>
  <si>
    <t xml:space="preserve">H]E Conveyor Oven Large (&gt;=25]in conveyor width) </t>
  </si>
  <si>
    <t xml:space="preserve">1.75 GPM Shower Heads ]Electric DHW </t>
  </si>
  <si>
    <t xml:space="preserve">Anti]Sweat Heater Control </t>
  </si>
  <si>
    <t xml:space="preserve">Pasta Cooker </t>
  </si>
  <si>
    <t xml:space="preserve">In]unit Integral CFL 100w to 23w </t>
  </si>
  <si>
    <t xml:space="preserve">LED Lamp/Fixture </t>
  </si>
  <si>
    <t xml:space="preserve">Condensing Boilers, 90% TE or greater]Replace (Categories: up to 300 MBh, 301]499 MBh, 500]999 MBh, 1000]1700 MBh) </t>
  </si>
  <si>
    <t xml:space="preserve">ENERGY STAR Window AC (10.8 EER) </t>
  </si>
  <si>
    <t xml:space="preserve">EC Motor for Walk]in and reach]in coolers/freezers </t>
  </si>
  <si>
    <t xml:space="preserve">Infrared Upright Broiler </t>
  </si>
  <si>
    <t xml:space="preserve">High]Efficiency Bathroom Exhaust Fan </t>
  </si>
  <si>
    <t xml:space="preserve">Water]Cooled Chillers </t>
  </si>
  <si>
    <t xml:space="preserve">Water Heater (large), 88% TE </t>
  </si>
  <si>
    <t xml:space="preserve">Occupancy Sensor ]residence </t>
  </si>
  <si>
    <t xml:space="preserve">Hardwired Compact Fluorescent Fixtures </t>
  </si>
  <si>
    <t xml:space="preserve">H]E Combined Oven </t>
  </si>
  <si>
    <t xml:space="preserve">CAL LED Exit Sign (retrofit kit) </t>
  </si>
  <si>
    <t xml:space="preserve">Anti]sweat Heater Control </t>
  </si>
  <si>
    <t xml:space="preserve">Infrared Charbroiler </t>
  </si>
  <si>
    <t xml:space="preserve">R]11 Wall Insulation ]Electric Heat </t>
  </si>
  <si>
    <t xml:space="preserve">Exterior/Garage LED/Induction Fixture </t>
  </si>
  <si>
    <t xml:space="preserve">Fryer, Energy Star rated with E of &gt;50% </t>
  </si>
  <si>
    <t xml:space="preserve">Ceiling Insulation (R]11 to R]38) ]Electric Heat </t>
  </si>
  <si>
    <t>16x18" Pedestrian Combo "</t>
  </si>
  <si>
    <t xml:space="preserve">Infrared Heaters (all sizes), Low intensity </t>
  </si>
  <si>
    <t xml:space="preserve">CAC . 14.5 SEER </t>
  </si>
  <si>
    <t xml:space="preserve">VSD for HVAC Chillers </t>
  </si>
  <si>
    <t xml:space="preserve">Furnace Tune]up 110]250 Mbtu </t>
  </si>
  <si>
    <t xml:space="preserve">Faucet Aerators ]Electric DHW </t>
  </si>
  <si>
    <t xml:space="preserve">LED Refrigeration Case Lighting </t>
  </si>
  <si>
    <t xml:space="preserve">Convection Oven, Energy Star rated with E of &gt;40% </t>
  </si>
  <si>
    <t xml:space="preserve">E]Star Home ]combo </t>
  </si>
  <si>
    <t xml:space="preserve">Guest Room Energy Management Control </t>
  </si>
  <si>
    <t xml:space="preserve">Infrared Rotisserie Oven </t>
  </si>
  <si>
    <t xml:space="preserve">Elec Heat Set Back Thermostat </t>
  </si>
  <si>
    <t xml:space="preserve">Beverage Machine Control </t>
  </si>
  <si>
    <t xml:space="preserve">Showerheads </t>
  </si>
  <si>
    <t xml:space="preserve">CAL Integral CFL &gt;13W, screw]in lamp </t>
  </si>
  <si>
    <t xml:space="preserve">Bi]Level Stairwell/Hall/Garage Fixtures w/ integrated sensors </t>
  </si>
  <si>
    <t xml:space="preserve">Infrared Salamander Broiler </t>
  </si>
  <si>
    <t xml:space="preserve">High]Efficiency Dishwasher </t>
  </si>
  <si>
    <t>12 Pedestrian LED Module "</t>
  </si>
  <si>
    <t xml:space="preserve">Faucet Aerators </t>
  </si>
  <si>
    <t xml:space="preserve">Smart Strips </t>
  </si>
  <si>
    <t xml:space="preserve">Plug Load Occupancy Sensor </t>
  </si>
  <si>
    <t xml:space="preserve">Griddle, Energy Star Rated </t>
  </si>
  <si>
    <t xml:space="preserve">High]Efficiency Freezer </t>
  </si>
  <si>
    <t xml:space="preserve">Cold Cathode Fluorescent Lamp </t>
  </si>
  <si>
    <t xml:space="preserve">GREM </t>
  </si>
  <si>
    <t xml:space="preserve">Programmable Thermostats ]Electric Heat </t>
  </si>
  <si>
    <t xml:space="preserve">Air]Cooled Chillers </t>
  </si>
  <si>
    <t xml:space="preserve">Combined High Efficiency Boiler &amp; Water Htg. Unit, 90%AFUE or greater </t>
  </si>
  <si>
    <t xml:space="preserve">RCA Test In /Out CAC </t>
  </si>
  <si>
    <t xml:space="preserve">Kitchen Demand Ventilation Controls New </t>
  </si>
  <si>
    <t xml:space="preserve">Hot Water Reset </t>
  </si>
  <si>
    <t xml:space="preserve">Ceiling Insulation (R]11 to R]38) ]Electric CAC </t>
  </si>
  <si>
    <t xml:space="preserve">VSD ]Air Compressor </t>
  </si>
  <si>
    <t xml:space="preserve">Gas Heat Set Back Thermostat A/C Savings </t>
  </si>
  <si>
    <t xml:space="preserve">Unitary and Split System Air Conditioning and Air Source Heat </t>
  </si>
  <si>
    <t xml:space="preserve">RCA Test In/Out ASHP </t>
  </si>
  <si>
    <t xml:space="preserve">Room Air Conditioners </t>
  </si>
  <si>
    <t xml:space="preserve">ASHP 16 SEER ]Electric Heat </t>
  </si>
  <si>
    <t xml:space="preserve">Daylighting Controls </t>
  </si>
  <si>
    <t xml:space="preserve">CAL Modular CFL, pin]based fixture </t>
  </si>
  <si>
    <t xml:space="preserve">Sensor]Controlled Parking Lot Bi]level Fixture </t>
  </si>
  <si>
    <t xml:space="preserve">ENERGY STAR Air Purifiers </t>
  </si>
  <si>
    <t xml:space="preserve">R]11 Wall Insulation ]Electric CAC </t>
  </si>
  <si>
    <t xml:space="preserve">Integrated Ballast Ceramic Metal Halide Lamps </t>
  </si>
  <si>
    <t xml:space="preserve">Dehumidifiers </t>
  </si>
  <si>
    <t xml:space="preserve">Electric Steam Cookers </t>
  </si>
  <si>
    <t xml:space="preserve">Programmable Thermostat ]Electric CAC </t>
  </si>
  <si>
    <t xml:space="preserve">Snack Machine Control </t>
  </si>
  <si>
    <t xml:space="preserve">CAL 4' T8 32W lamp w/ elec. ballast &amp; reflector </t>
  </si>
  <si>
    <t xml:space="preserve">PTAC/PTHP </t>
  </si>
  <si>
    <t xml:space="preserve">CAL Occupancy Sensor </t>
  </si>
  <si>
    <t xml:space="preserve">ENERGY STAR Solid Door Freezers </t>
  </si>
  <si>
    <t xml:space="preserve">Basement Wall Insulation ]Electric CAC </t>
  </si>
  <si>
    <t xml:space="preserve">ENERGY STAR Glass Door Freezers </t>
  </si>
  <si>
    <t xml:space="preserve">ENERGY STAR Glass Door Refrigerator </t>
  </si>
  <si>
    <t xml:space="preserve">Pre Rinse Sprayers . Electric Water Heater </t>
  </si>
  <si>
    <t xml:space="preserve">Electric Low Flow faucet Aerators </t>
  </si>
  <si>
    <t xml:space="preserve">Interior Induction Fixture </t>
  </si>
  <si>
    <t xml:space="preserve">Strip Curtains on Walk]Ins </t>
  </si>
  <si>
    <t xml:space="preserve">Premium Efficiency Motors 25]100 hp </t>
  </si>
  <si>
    <t xml:space="preserve">Premium Efficiency Motors 125]200hp </t>
  </si>
  <si>
    <t xml:space="preserve">High]Efficiency Ice Makers </t>
  </si>
  <si>
    <t xml:space="preserve">ENERGY STAR Refrigerated Vending Machine </t>
  </si>
  <si>
    <t>8 Traffic LED Signal Head "</t>
  </si>
  <si>
    <t>8 Arrow LED Module "</t>
  </si>
  <si>
    <t>8]9" Pedestrian LED Module "</t>
  </si>
  <si>
    <t xml:space="preserve">Kitchen Demand Ventilation Controls Retrofit </t>
  </si>
  <si>
    <t xml:space="preserve">Refrigeration Economizer </t>
  </si>
  <si>
    <t xml:space="preserve">Evaporative Fan Control </t>
  </si>
  <si>
    <t xml:space="preserve">Automatic Door Closers for Walk]in Freezers </t>
  </si>
  <si>
    <t xml:space="preserve">Tractor Heater timers </t>
  </si>
  <si>
    <t>LED Open" Sign "</t>
  </si>
  <si>
    <t xml:space="preserve">Evaporator Fan Control </t>
  </si>
  <si>
    <t xml:space="preserve">AC Tuneup </t>
  </si>
  <si>
    <t>Loadshape</t>
  </si>
  <si>
    <t>Notes</t>
  </si>
  <si>
    <t>Source</t>
  </si>
  <si>
    <t>Ameren</t>
  </si>
  <si>
    <t>Add building specific loadshapes based on EVT conversion? Cooling loadshape for cooling savings?</t>
  </si>
  <si>
    <t>One of EVTs traffic signal shapes converted</t>
  </si>
  <si>
    <t>Flat</t>
  </si>
  <si>
    <t>EVT converted</t>
  </si>
  <si>
    <t>Or Flat?</t>
  </si>
  <si>
    <t>EVT Grocer loadshape converted for lighting and Ameren Non-Residential Refrigeration for cooling bonus?</t>
  </si>
  <si>
    <t>EVT Vending miser loadshape converted</t>
  </si>
  <si>
    <t>????</t>
  </si>
  <si>
    <t>EVT C&amp;I vent motor, industrial motor, hvac pump loadshapes converted</t>
  </si>
  <si>
    <t>EVT Evap Fan control converted</t>
  </si>
  <si>
    <t>?</t>
  </si>
  <si>
    <t>or Flat for always on fixtures</t>
  </si>
  <si>
    <t xml:space="preserve">Flat </t>
  </si>
  <si>
    <t>This is basically a loadshape that combines electric heat and cooling</t>
  </si>
  <si>
    <t>EVT RES ventilation loadshape converted</t>
  </si>
  <si>
    <t>Residential Heating if just heat, or Residential Shell Measures</t>
  </si>
  <si>
    <t>Standby losses (Ent and Office) from EVT converted</t>
  </si>
  <si>
    <t>EVT Dehumidified loadshape converted</t>
  </si>
  <si>
    <t>Calced</t>
  </si>
  <si>
    <t>Plus EVTs Industrial Process coverted</t>
  </si>
  <si>
    <t>EVT Refrigeration Economizer loadshape converted</t>
  </si>
  <si>
    <t>EVT Engine block heater timer loadshape converted</t>
  </si>
  <si>
    <t>Industrial Motor</t>
  </si>
  <si>
    <t>Industrial Process</t>
  </si>
  <si>
    <t>HVAC Pump Motor (heating)</t>
  </si>
  <si>
    <t>HVAC Pump Motor (cooling)</t>
  </si>
  <si>
    <t>HVAC Pump Motor (unknown use)</t>
  </si>
  <si>
    <t>VFD - Supply fans &lt;10 HP</t>
  </si>
  <si>
    <t>VFD - Return fans &lt;10 HP</t>
  </si>
  <si>
    <t>VFD - Exhaust fans &lt;10 HP</t>
  </si>
  <si>
    <t>VFD - Boiler feedwater pumps &lt;10 HP</t>
  </si>
  <si>
    <t>VFD - Chilled water pumps &lt;10 HP</t>
  </si>
  <si>
    <t>VFD Boiler circulation pumps &lt;10 HP</t>
  </si>
  <si>
    <t>Refrigeration Economizer</t>
  </si>
  <si>
    <t>Evaporator Fan Control</t>
  </si>
  <si>
    <t>Residential - Dehumidifier</t>
  </si>
  <si>
    <t>Standby Losses - Entertainment Center</t>
  </si>
  <si>
    <t xml:space="preserve">Standby Losses - Home Office </t>
  </si>
  <si>
    <t>Standby Losses - Commercial Office</t>
  </si>
  <si>
    <t>VFD Boiler draft fans &lt;10 HP</t>
  </si>
  <si>
    <t>VFD Cooling Tower Fans &lt;10 HP</t>
  </si>
  <si>
    <t>Engine Block Heater Timer</t>
  </si>
  <si>
    <t>Non-Residential Office Equipment</t>
  </si>
  <si>
    <t>Residential Electric Heating and Cooling (Shell Measures)</t>
  </si>
  <si>
    <t>Non-Residential Electric Heating and Cooling (Shell Measures)</t>
  </si>
  <si>
    <t>Ameren provided end use data</t>
  </si>
  <si>
    <t>EVT loadshapes adjusted for IL periods</t>
  </si>
  <si>
    <t>Source:</t>
  </si>
  <si>
    <t>EVT Door Heater Control converted</t>
  </si>
  <si>
    <t>Door Heater Control</t>
  </si>
  <si>
    <t>Residential Standby Losses - Entertainment Center</t>
  </si>
  <si>
    <t xml:space="preserve">Residential Standby Losses - Home Office </t>
  </si>
  <si>
    <t>Jan</t>
  </si>
  <si>
    <t>M-F</t>
  </si>
  <si>
    <t>WkEnd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</si>
  <si>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</si>
  <si>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</si>
  <si>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</si>
  <si>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</si>
  <si>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</si>
  <si>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</si>
  <si>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</si>
  <si>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</si>
  <si>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</si>
  <si>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</si>
  <si>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</si>
  <si>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</si>
  <si>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Winter</t>
  </si>
  <si>
    <t>Summer</t>
  </si>
  <si>
    <t>Based on 2012</t>
  </si>
  <si>
    <t xml:space="preserve">Screw-in CFLs </t>
  </si>
  <si>
    <t>Nicole's comments</t>
  </si>
  <si>
    <t xml:space="preserve"> </t>
  </si>
  <si>
    <t>Flat would be my recommendation, yet the refrigeration loadshape isn't that different</t>
  </si>
  <si>
    <t>Non-Residential Cooling (would use the same as water cooled chillers)</t>
  </si>
  <si>
    <t>This is more HVAC set-back controls and potentially some lighting… seems like a more generic loadshape would be better, yet not sure which one… so thermal shell will work…. Potentially ventilation motor would be another candidate.</t>
  </si>
  <si>
    <t>Industrial Process Loadshape</t>
  </si>
  <si>
    <t>HVAC Pump Motor (unknown use) may make more sense</t>
  </si>
  <si>
    <t>not needed - measures are now baseline</t>
  </si>
  <si>
    <t>Non-Residential Indoor Lighting or Non-Residential Outdoor Lighting</t>
  </si>
  <si>
    <t>R01</t>
  </si>
  <si>
    <t>R02</t>
  </si>
  <si>
    <t>R03</t>
  </si>
  <si>
    <t>R04</t>
  </si>
  <si>
    <t>R05</t>
  </si>
  <si>
    <t>R06</t>
  </si>
  <si>
    <t>R07</t>
  </si>
  <si>
    <t>R08</t>
  </si>
  <si>
    <t>R09</t>
  </si>
  <si>
    <t>R10</t>
  </si>
  <si>
    <t>R11</t>
  </si>
  <si>
    <t>R12</t>
  </si>
  <si>
    <t>R13</t>
  </si>
  <si>
    <t>R14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</si>
  <si>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</si>
  <si>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</si>
  <si>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</si>
  <si>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</si>
  <si>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</si>
  <si>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</si>
  <si>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</si>
  <si>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</si>
  <si>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</si>
  <si>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</si>
  <si>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</si>
  <si>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</si>
  <si>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</si>
  <si>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</si>
  <si>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</si>
  <si>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</si>
  <si>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</si>
  <si>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</si>
  <si>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</si>
  <si>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</si>
  <si>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</si>
  <si>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</si>
  <si>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</si>
  <si>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</si>
  <si>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</si>
  <si>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</si>
  <si>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</si>
  <si>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</si>
  <si>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</si>
  <si>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</si>
  <si>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</si>
  <si>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</si>
  <si>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</si>
  <si>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</si>
  <si>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</si>
  <si>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</si>
  <si>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</si>
  <si>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</si>
  <si>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</si>
  <si>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</si>
  <si>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</si>
  <si>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</si>
  <si>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</si>
  <si>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</si>
  <si>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</si>
  <si>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</si>
  <si>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</si>
  <si>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</si>
  <si>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C49</t>
  </si>
  <si>
    <t>C50</t>
  </si>
  <si>
    <t>C51</t>
  </si>
  <si>
    <t>C52</t>
  </si>
  <si>
    <t>C53</t>
  </si>
  <si>
    <t>Text</t>
  </si>
  <si>
    <t>Vending Miser</t>
  </si>
  <si>
    <t>Beverage and Snack Machine Controls</t>
  </si>
  <si>
    <t>4 year Average</t>
  </si>
  <si>
    <t>Religious Indoor Lighting</t>
  </si>
  <si>
    <t>C54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</si>
</sst>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0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10" fillId="0" borderId="0"/>
  </cellStyleXfs>
  <cellXfs count="92">
    <xf numFmtId="0" fontId="0" fillId="0" borderId="0" xfId="0"/>
    <xf numFmtId="0" fontId="2" fillId="0" borderId="0" xfId="1" applyAlignment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3" fillId="0" borderId="0" xfId="0" applyFont="1" applyFill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/>
    <xf numFmtId="0" fontId="0" fillId="6" borderId="4" xfId="0" applyFill="1" applyBorder="1"/>
    <xf numFmtId="164" fontId="0" fillId="5" borderId="4" xfId="2" applyNumberFormat="1" applyFont="1" applyFill="1" applyBorder="1"/>
    <xf numFmtId="164" fontId="0" fillId="5" borderId="4" xfId="0" applyNumberFormat="1" applyFill="1" applyBorder="1"/>
    <xf numFmtId="0" fontId="6" fillId="5" borderId="1" xfId="0" applyFont="1" applyFill="1" applyBorder="1" applyAlignment="1">
      <alignment wrapText="1"/>
    </xf>
    <xf numFmtId="0" fontId="6" fillId="5" borderId="5" xfId="0" applyFont="1" applyFill="1" applyBorder="1" applyAlignment="1">
      <alignment horizontal="left" wrapText="1"/>
    </xf>
    <xf numFmtId="0" fontId="7" fillId="0" borderId="0" xfId="0" applyFont="1"/>
    <xf numFmtId="0" fontId="9" fillId="7" borderId="5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0" fillId="8" borderId="4" xfId="0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164" fontId="0" fillId="0" borderId="4" xfId="0" applyNumberFormat="1" applyBorder="1" applyAlignment="1">
      <alignment horizontal="center" vertical="center"/>
    </xf>
    <xf numFmtId="164" fontId="0" fillId="0" borderId="0" xfId="0" applyNumberFormat="1"/>
    <xf numFmtId="164" fontId="0" fillId="10" borderId="4" xfId="0" applyNumberForma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wrapText="1"/>
    </xf>
    <xf numFmtId="0" fontId="6" fillId="5" borderId="0" xfId="0" applyFont="1" applyFill="1" applyBorder="1" applyAlignment="1">
      <alignment wrapText="1"/>
    </xf>
    <xf numFmtId="0" fontId="6" fillId="5" borderId="0" xfId="0" applyFont="1" applyFill="1" applyBorder="1" applyAlignment="1">
      <alignment horizontal="left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12" fillId="11" borderId="0" xfId="0" applyFont="1" applyFill="1" applyAlignment="1">
      <alignment horizontal="centerContinuous"/>
    </xf>
    <xf numFmtId="0" fontId="1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12" borderId="0" xfId="0" applyFill="1" applyAlignment="1">
      <alignment horizontal="center"/>
    </xf>
    <xf numFmtId="0" fontId="0" fillId="12" borderId="0" xfId="0" applyFill="1"/>
    <xf numFmtId="10" fontId="0" fillId="12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10" fontId="0" fillId="1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10" fontId="0" fillId="2" borderId="0" xfId="0" applyNumberFormat="1" applyFill="1" applyAlignment="1">
      <alignment horizontal="center"/>
    </xf>
    <xf numFmtId="10" fontId="0" fillId="0" borderId="0" xfId="0" applyNumberFormat="1" applyFill="1" applyAlignment="1">
      <alignment horizontal="center"/>
    </xf>
    <xf numFmtId="10" fontId="0" fillId="0" borderId="0" xfId="0" applyNumberFormat="1"/>
    <xf numFmtId="10" fontId="0" fillId="10" borderId="0" xfId="0" applyNumberFormat="1" applyFill="1"/>
    <xf numFmtId="164" fontId="0" fillId="5" borderId="4" xfId="0" applyNumberFormat="1" applyFill="1" applyBorder="1" applyAlignment="1">
      <alignment horizontal="center"/>
    </xf>
    <xf numFmtId="0" fontId="0" fillId="0" borderId="4" xfId="0" applyBorder="1"/>
    <xf numFmtId="164" fontId="0" fillId="5" borderId="4" xfId="0" applyNumberFormat="1" applyFill="1" applyBorder="1" applyAlignment="1">
      <alignment horizontal="left"/>
    </xf>
    <xf numFmtId="164" fontId="0" fillId="5" borderId="8" xfId="0" applyNumberFormat="1" applyFill="1" applyBorder="1"/>
    <xf numFmtId="164" fontId="0" fillId="0" borderId="4" xfId="2" applyNumberFormat="1" applyFont="1" applyBorder="1" applyAlignment="1">
      <alignment horizontal="center"/>
    </xf>
    <xf numFmtId="0" fontId="0" fillId="8" borderId="8" xfId="0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wrapText="1"/>
    </xf>
    <xf numFmtId="0" fontId="15" fillId="0" borderId="0" xfId="0" applyFont="1"/>
    <xf numFmtId="0" fontId="0" fillId="8" borderId="4" xfId="0" applyFill="1" applyBorder="1" applyAlignment="1">
      <alignment horizontal="center" vertical="center" wrapText="1"/>
    </xf>
    <xf numFmtId="0" fontId="17" fillId="0" borderId="0" xfId="0" applyFont="1"/>
    <xf numFmtId="0" fontId="17" fillId="8" borderId="0" xfId="0" applyFont="1" applyFill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left" vertical="center"/>
    </xf>
    <xf numFmtId="0" fontId="18" fillId="14" borderId="5" xfId="0" applyFont="1" applyFill="1" applyBorder="1" applyAlignment="1">
      <alignment vertical="center"/>
    </xf>
    <xf numFmtId="10" fontId="18" fillId="13" borderId="3" xfId="0" applyNumberFormat="1" applyFont="1" applyFill="1" applyBorder="1" applyAlignment="1">
      <alignment horizontal="right" vertical="center"/>
    </xf>
    <xf numFmtId="0" fontId="16" fillId="0" borderId="0" xfId="0" applyFont="1"/>
    <xf numFmtId="10" fontId="18" fillId="13" borderId="5" xfId="0" applyNumberFormat="1" applyFont="1" applyFill="1" applyBorder="1" applyAlignment="1">
      <alignment horizontal="right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0" borderId="4" xfId="0" applyFont="1" applyBorder="1"/>
    <xf numFmtId="0" fontId="17" fillId="0" borderId="0" xfId="0" applyFont="1" applyBorder="1"/>
    <xf numFmtId="164" fontId="17" fillId="5" borderId="4" xfId="0" applyNumberFormat="1" applyFont="1" applyFill="1" applyBorder="1" applyAlignment="1">
      <alignment horizontal="left"/>
    </xf>
    <xf numFmtId="164" fontId="17" fillId="5" borderId="0" xfId="0" applyNumberFormat="1" applyFont="1" applyFill="1" applyBorder="1" applyAlignment="1">
      <alignment horizontal="left"/>
    </xf>
    <xf numFmtId="0" fontId="17" fillId="0" borderId="0" xfId="0" applyFont="1" applyAlignment="1">
      <alignment horizontal="right"/>
    </xf>
    <xf numFmtId="0" fontId="17" fillId="8" borderId="8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center" vertical="center"/>
    </xf>
    <xf numFmtId="164" fontId="17" fillId="0" borderId="4" xfId="2" applyNumberFormat="1" applyFont="1" applyBorder="1" applyAlignment="1">
      <alignment horizontal="center"/>
    </xf>
    <xf numFmtId="164" fontId="17" fillId="0" borderId="0" xfId="0" applyNumberFormat="1" applyFont="1"/>
    <xf numFmtId="0" fontId="19" fillId="0" borderId="7" xfId="0" applyFont="1" applyBorder="1" applyAlignment="1">
      <alignment horizontal="center" vertical="center" wrapText="1"/>
    </xf>
    <xf numFmtId="0" fontId="19" fillId="13" borderId="7" xfId="0" applyFont="1" applyFill="1" applyBorder="1" applyAlignment="1">
      <alignment horizontal="center" vertical="center" wrapText="1"/>
    </xf>
    <xf numFmtId="164" fontId="17" fillId="5" borderId="4" xfId="0" applyNumberFormat="1" applyFont="1" applyFill="1" applyBorder="1" applyAlignment="1">
      <alignment horizontal="center"/>
    </xf>
    <xf numFmtId="0" fontId="19" fillId="7" borderId="9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11" fontId="10" fillId="9" borderId="4" xfId="3" applyNumberFormat="1" applyFont="1" applyFill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8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8" borderId="4" xfId="0" applyFill="1" applyBorder="1" applyAlignment="1">
      <alignment horizontal="center" vertical="center" wrapText="1"/>
    </xf>
  </cellXfs>
  <cellStyles count="4">
    <cellStyle name="Hyperlink" xfId="1" builtinId="8"/>
    <cellStyle name="Normal" xfId="0" builtinId="0"/>
    <cellStyle name="Normal_Sheet1" xfId="3"/>
    <cellStyle name="Percent" xfId="2" builtinId="5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adshape%20Converter%20-%20from%20EVT%20to%20DC%20SE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meren_ResidentialUnitizedEndUseShapes_VEI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meren_BusinessUnitizedEndUseShapes_VEI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ePeriod"/>
      <sheetName val="Sheet2"/>
      <sheetName val="Calcs"/>
      <sheetName val="Sheet3"/>
      <sheetName val="8760"/>
      <sheetName val="NewLoadshape"/>
      <sheetName val="EVT Loadshapes"/>
      <sheetName val="Daily Schedule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EndUse</v>
          </cell>
          <cell r="B1" t="str">
            <v>Index</v>
          </cell>
          <cell r="C1" t="str">
            <v>WonKWH</v>
          </cell>
          <cell r="D1" t="str">
            <v>WoffKWH</v>
          </cell>
          <cell r="E1" t="str">
            <v>SonKWH</v>
          </cell>
          <cell r="F1" t="str">
            <v>SoffKWH</v>
          </cell>
          <cell r="G1" t="str">
            <v>WKW</v>
          </cell>
          <cell r="H1" t="str">
            <v>SKW</v>
          </cell>
        </row>
        <row r="2">
          <cell r="A2" t="str">
            <v>Residential Indoor Lighting</v>
          </cell>
          <cell r="B2">
            <v>1</v>
          </cell>
          <cell r="C2">
            <v>0.36899999999999999</v>
          </cell>
          <cell r="D2">
            <v>0.35</v>
          </cell>
          <cell r="E2">
            <v>0.13</v>
          </cell>
          <cell r="F2">
            <v>0.151</v>
          </cell>
          <cell r="G2">
            <v>0.29799999999999999</v>
          </cell>
          <cell r="H2">
            <v>8.2000000000000003E-2</v>
          </cell>
        </row>
        <row r="3">
          <cell r="A3" t="str">
            <v>Residential Outdoor Lighting</v>
          </cell>
          <cell r="B3">
            <v>2</v>
          </cell>
          <cell r="C3">
            <v>0.20499999999999999</v>
          </cell>
          <cell r="D3">
            <v>0.50600000000000001</v>
          </cell>
          <cell r="E3">
            <v>6.0999999999999999E-2</v>
          </cell>
          <cell r="F3">
            <v>0.22800000000000001</v>
          </cell>
          <cell r="G3">
            <v>0.34599999999999997</v>
          </cell>
          <cell r="H3">
            <v>1.7999999999999999E-2</v>
          </cell>
        </row>
        <row r="4">
          <cell r="A4" t="str">
            <v>Residential Outdoor HID</v>
          </cell>
          <cell r="B4">
            <v>3</v>
          </cell>
          <cell r="C4">
            <v>0.20499999999999999</v>
          </cell>
          <cell r="D4">
            <v>0.50600000000000001</v>
          </cell>
          <cell r="E4">
            <v>6.0999999999999999E-2</v>
          </cell>
          <cell r="F4">
            <v>0.22800000000000001</v>
          </cell>
          <cell r="G4">
            <v>0.61399999999999999</v>
          </cell>
          <cell r="H4">
            <v>3.2000000000000001E-2</v>
          </cell>
        </row>
        <row r="5">
          <cell r="A5" t="str">
            <v>Commercial Indoor Lighting - Blended</v>
          </cell>
          <cell r="B5">
            <v>4</v>
          </cell>
          <cell r="C5">
            <v>0.48799999999999999</v>
          </cell>
          <cell r="D5">
            <v>0.19500000000000001</v>
          </cell>
          <cell r="E5">
            <v>0.222</v>
          </cell>
          <cell r="F5">
            <v>9.5000000000000001E-2</v>
          </cell>
          <cell r="G5">
            <v>0.50800000000000001</v>
          </cell>
          <cell r="H5">
            <v>0.72399999999999998</v>
          </cell>
        </row>
        <row r="6">
          <cell r="A6" t="str">
            <v>Grocery/Conv. Store Indoor Lighting</v>
          </cell>
          <cell r="B6">
            <v>5</v>
          </cell>
          <cell r="C6">
            <v>0.39700000000000002</v>
          </cell>
          <cell r="D6">
            <v>0.26700000000000002</v>
          </cell>
          <cell r="E6">
            <v>0.19700000000000001</v>
          </cell>
          <cell r="F6">
            <v>0.13900000000000001</v>
          </cell>
          <cell r="G6">
            <v>0.77600000000000002</v>
          </cell>
          <cell r="H6">
            <v>0.94799999999999995</v>
          </cell>
        </row>
        <row r="7">
          <cell r="A7" t="str">
            <v>Hospital Indoor Lighting</v>
          </cell>
          <cell r="B7">
            <v>6</v>
          </cell>
          <cell r="C7">
            <v>0.36399999999999999</v>
          </cell>
          <cell r="D7">
            <v>0.30199999999999999</v>
          </cell>
          <cell r="E7">
            <v>0.17899999999999999</v>
          </cell>
          <cell r="F7">
            <v>0.155</v>
          </cell>
          <cell r="G7">
            <v>0.60299999999999998</v>
          </cell>
          <cell r="H7">
            <v>0.76900000000000002</v>
          </cell>
        </row>
        <row r="8">
          <cell r="A8" t="str">
            <v>Office Indoor Lighting</v>
          </cell>
          <cell r="B8">
            <v>7</v>
          </cell>
          <cell r="C8">
            <v>0.54700000000000004</v>
          </cell>
          <cell r="D8">
            <v>0.121</v>
          </cell>
          <cell r="E8">
            <v>0.27</v>
          </cell>
          <cell r="F8">
            <v>6.2E-2</v>
          </cell>
          <cell r="G8">
            <v>0.53700000000000003</v>
          </cell>
          <cell r="H8">
            <v>0.75</v>
          </cell>
        </row>
        <row r="9">
          <cell r="A9" t="str">
            <v>Restaurant Indoor Lighting</v>
          </cell>
          <cell r="B9">
            <v>8</v>
          </cell>
          <cell r="C9">
            <v>0.40699999999999997</v>
          </cell>
          <cell r="D9">
            <v>0.25700000000000001</v>
          </cell>
          <cell r="E9">
            <v>0.20200000000000001</v>
          </cell>
          <cell r="F9">
            <v>0.13400000000000001</v>
          </cell>
          <cell r="G9">
            <v>0.66300000000000003</v>
          </cell>
          <cell r="H9">
            <v>0.81100000000000005</v>
          </cell>
        </row>
        <row r="10">
          <cell r="A10" t="str">
            <v>Retail Indoor Lighting</v>
          </cell>
          <cell r="B10">
            <v>9</v>
          </cell>
          <cell r="C10">
            <v>0.45500000000000002</v>
          </cell>
          <cell r="D10">
            <v>0.21</v>
          </cell>
          <cell r="E10">
            <v>0.22600000000000001</v>
          </cell>
          <cell r="F10">
            <v>0.109</v>
          </cell>
          <cell r="G10">
            <v>0.65500000000000003</v>
          </cell>
          <cell r="H10">
            <v>0.82399999999999995</v>
          </cell>
        </row>
        <row r="11">
          <cell r="A11" t="str">
            <v>Warehouse Indoor Lighting</v>
          </cell>
          <cell r="B11">
            <v>10</v>
          </cell>
          <cell r="C11">
            <v>0.50900000000000001</v>
          </cell>
          <cell r="D11">
            <v>0.157</v>
          </cell>
          <cell r="E11">
            <v>0.253</v>
          </cell>
          <cell r="F11">
            <v>8.1000000000000003E-2</v>
          </cell>
          <cell r="G11">
            <v>0.496</v>
          </cell>
          <cell r="H11">
            <v>0.78100000000000003</v>
          </cell>
        </row>
        <row r="12">
          <cell r="A12" t="str">
            <v>K-12 School Indoor Lighting</v>
          </cell>
          <cell r="B12">
            <v>11</v>
          </cell>
          <cell r="C12">
            <v>0.59099999999999997</v>
          </cell>
          <cell r="D12">
            <v>0.19600000000000001</v>
          </cell>
          <cell r="E12">
            <v>0.14599999999999999</v>
          </cell>
          <cell r="F12">
            <v>6.7000000000000004E-2</v>
          </cell>
          <cell r="G12">
            <v>0.34300000000000003</v>
          </cell>
          <cell r="H12">
            <v>0.63300000000000001</v>
          </cell>
        </row>
        <row r="13">
          <cell r="A13" t="str">
            <v>Indust. 1-shift (8/5) (e.g., comp. air, lights)</v>
          </cell>
          <cell r="B13">
            <v>12</v>
          </cell>
          <cell r="C13">
            <v>0.66600000000000004</v>
          </cell>
          <cell r="D13">
            <v>0</v>
          </cell>
          <cell r="E13">
            <v>0.33400000000000002</v>
          </cell>
          <cell r="F13">
            <v>0</v>
          </cell>
          <cell r="G13">
            <v>0</v>
          </cell>
          <cell r="H13">
            <v>0.59375</v>
          </cell>
        </row>
        <row r="14">
          <cell r="A14" t="str">
            <v>Indust. 2-shift (16/5) (e.g., comp. air, lights)</v>
          </cell>
          <cell r="B14">
            <v>13</v>
          </cell>
          <cell r="C14">
            <v>0.624</v>
          </cell>
          <cell r="D14">
            <v>4.2000000000000003E-2</v>
          </cell>
          <cell r="E14">
            <v>0.313</v>
          </cell>
          <cell r="F14">
            <v>2.1000000000000001E-2</v>
          </cell>
          <cell r="G14">
            <v>0.95</v>
          </cell>
          <cell r="H14">
            <v>0.95</v>
          </cell>
        </row>
        <row r="15">
          <cell r="A15" t="str">
            <v>Indust. 3-shift (24/5) (e.g., comp. air, lights)</v>
          </cell>
          <cell r="B15">
            <v>14</v>
          </cell>
          <cell r="C15">
            <v>0.44400000000000001</v>
          </cell>
          <cell r="D15">
            <v>0.222</v>
          </cell>
          <cell r="E15">
            <v>0.223</v>
          </cell>
          <cell r="F15">
            <v>0.111</v>
          </cell>
          <cell r="G15">
            <v>0.95</v>
          </cell>
          <cell r="H15">
            <v>0.95</v>
          </cell>
        </row>
        <row r="16">
          <cell r="A16" t="str">
            <v>Indust. 4-shift (24/7) (e.g., comp. air, lights)</v>
          </cell>
          <cell r="B16">
            <v>15</v>
          </cell>
          <cell r="C16">
            <v>0.317</v>
          </cell>
          <cell r="D16">
            <v>0.34899999999999998</v>
          </cell>
          <cell r="E16">
            <v>0.159</v>
          </cell>
          <cell r="F16">
            <v>0.17499999999999999</v>
          </cell>
          <cell r="G16">
            <v>0.95</v>
          </cell>
          <cell r="H16">
            <v>0.95</v>
          </cell>
        </row>
        <row r="17">
          <cell r="A17" t="str">
            <v>Industrial Indoor Lighting</v>
          </cell>
          <cell r="B17">
            <v>16</v>
          </cell>
          <cell r="C17">
            <v>0.57799999999999996</v>
          </cell>
          <cell r="D17">
            <v>8.8000000000000009E-2</v>
          </cell>
          <cell r="E17">
            <v>0.28999999999999998</v>
          </cell>
          <cell r="F17">
            <v>4.4000000000000004E-2</v>
          </cell>
          <cell r="G17">
            <v>0.39900000000000002</v>
          </cell>
          <cell r="H17">
            <v>0.72899999999999998</v>
          </cell>
        </row>
        <row r="18">
          <cell r="A18" t="str">
            <v>Commercial Outdoor Lighting</v>
          </cell>
          <cell r="B18">
            <v>17</v>
          </cell>
          <cell r="C18">
            <v>0.20499999999999999</v>
          </cell>
          <cell r="D18">
            <v>0.50600000000000001</v>
          </cell>
          <cell r="E18">
            <v>6.0999999999999999E-2</v>
          </cell>
          <cell r="F18">
            <v>0.22800000000000001</v>
          </cell>
          <cell r="G18">
            <v>0.70199999999999996</v>
          </cell>
          <cell r="H18">
            <v>3.6999999999999998E-2</v>
          </cell>
        </row>
        <row r="19">
          <cell r="A19" t="str">
            <v>Industrial Outdoor Lighting</v>
          </cell>
          <cell r="B19">
            <v>18</v>
          </cell>
          <cell r="C19">
            <v>0.20499999999999999</v>
          </cell>
          <cell r="D19">
            <v>0.50600000000000001</v>
          </cell>
          <cell r="E19">
            <v>6.0999999999999999E-2</v>
          </cell>
          <cell r="F19">
            <v>0.22800000000000001</v>
          </cell>
          <cell r="G19">
            <v>0.70199999999999996</v>
          </cell>
          <cell r="H19">
            <v>3.6999999999999998E-2</v>
          </cell>
        </row>
        <row r="20">
          <cell r="A20" t="str">
            <v>Flat (8760 hours)</v>
          </cell>
          <cell r="B20">
            <v>19</v>
          </cell>
          <cell r="C20">
            <v>0.317</v>
          </cell>
          <cell r="D20">
            <v>0.34899999999999998</v>
          </cell>
          <cell r="E20">
            <v>0.159</v>
          </cell>
          <cell r="F20">
            <v>0.17499999999999999</v>
          </cell>
          <cell r="G20">
            <v>1</v>
          </cell>
          <cell r="H20">
            <v>1</v>
          </cell>
        </row>
        <row r="21">
          <cell r="A21" t="str">
            <v>Residential A/C</v>
          </cell>
          <cell r="B21">
            <v>20</v>
          </cell>
          <cell r="C21">
            <v>7.0000000000000001E-3</v>
          </cell>
          <cell r="D21">
            <v>2.8000000000000001E-2</v>
          </cell>
          <cell r="E21">
            <v>0.53300000000000003</v>
          </cell>
          <cell r="F21">
            <v>0.432</v>
          </cell>
          <cell r="G21">
            <v>0</v>
          </cell>
          <cell r="H21">
            <v>0.82899999999999996</v>
          </cell>
        </row>
        <row r="22">
          <cell r="A22" t="str">
            <v>Room Air Conditioning</v>
          </cell>
          <cell r="B22">
            <v>21</v>
          </cell>
          <cell r="C22">
            <v>7.0000000000000001E-3</v>
          </cell>
          <cell r="D22">
            <v>2.8000000000000001E-2</v>
          </cell>
          <cell r="E22">
            <v>0.53300000000000003</v>
          </cell>
          <cell r="F22">
            <v>0.432</v>
          </cell>
          <cell r="G22">
            <v>0</v>
          </cell>
          <cell r="H22">
            <v>0.27600000000000002</v>
          </cell>
        </row>
        <row r="23">
          <cell r="A23" t="str">
            <v>Commercial A/C</v>
          </cell>
          <cell r="B23">
            <v>22</v>
          </cell>
          <cell r="C23">
            <v>0.16700000000000001</v>
          </cell>
          <cell r="D23">
            <v>2.5999999999999999E-2</v>
          </cell>
          <cell r="E23">
            <v>0.624</v>
          </cell>
          <cell r="F23">
            <v>0.183</v>
          </cell>
          <cell r="G23">
            <v>1.68655838162074E-2</v>
          </cell>
          <cell r="H23">
            <v>0.80761636194650055</v>
          </cell>
        </row>
        <row r="24">
          <cell r="A24" t="str">
            <v>Industrial A/C</v>
          </cell>
          <cell r="B24">
            <v>23</v>
          </cell>
          <cell r="C24">
            <v>0.16700000000000001</v>
          </cell>
          <cell r="D24">
            <v>2.5999999999999999E-2</v>
          </cell>
          <cell r="E24">
            <v>0.624</v>
          </cell>
          <cell r="F24">
            <v>0.183</v>
          </cell>
          <cell r="G24">
            <v>1.68655838162074E-2</v>
          </cell>
          <cell r="H24">
            <v>0.80761636194650055</v>
          </cell>
        </row>
        <row r="25">
          <cell r="A25" t="str">
            <v>Economizer (AC)</v>
          </cell>
          <cell r="B25">
            <v>24</v>
          </cell>
          <cell r="C25">
            <v>0.245</v>
          </cell>
          <cell r="D25">
            <v>0.23699999999999999</v>
          </cell>
          <cell r="E25">
            <v>0.22600000000000001</v>
          </cell>
          <cell r="F25">
            <v>0.29199999999999998</v>
          </cell>
          <cell r="G25">
            <v>0</v>
          </cell>
          <cell r="H25">
            <v>0</v>
          </cell>
        </row>
        <row r="26">
          <cell r="A26" t="str">
            <v>Commercial Heat Pump 0-65 kBTUh</v>
          </cell>
          <cell r="B26">
            <v>25</v>
          </cell>
          <cell r="C26">
            <v>0.32200000000000001</v>
          </cell>
          <cell r="D26">
            <v>0.438</v>
          </cell>
          <cell r="E26">
            <v>0.185</v>
          </cell>
          <cell r="F26">
            <v>5.5E-2</v>
          </cell>
          <cell r="G26">
            <v>0.58569112078155539</v>
          </cell>
          <cell r="H26">
            <v>0.75437665073206683</v>
          </cell>
        </row>
        <row r="27">
          <cell r="A27" t="str">
            <v>Commercial Heat Pump 65-375 kBTUh</v>
          </cell>
          <cell r="B27">
            <v>26</v>
          </cell>
          <cell r="C27">
            <v>0.314</v>
          </cell>
          <cell r="D27">
            <v>0.41599999999999998</v>
          </cell>
          <cell r="E27">
            <v>0.20799999999999999</v>
          </cell>
          <cell r="F27">
            <v>6.2E-2</v>
          </cell>
          <cell r="G27">
            <v>0.58686558381620735</v>
          </cell>
          <cell r="H27">
            <v>0.81061636194650044</v>
          </cell>
        </row>
        <row r="28">
          <cell r="A28" t="str">
            <v xml:space="preserve">Commercial PTHP </v>
          </cell>
          <cell r="B28">
            <v>27</v>
          </cell>
          <cell r="C28">
            <v>0.313</v>
          </cell>
          <cell r="D28">
            <v>0.41499999999999998</v>
          </cell>
          <cell r="E28">
            <v>0.21</v>
          </cell>
          <cell r="F28">
            <v>6.2E-2</v>
          </cell>
          <cell r="G28">
            <v>0.58686558381620735</v>
          </cell>
          <cell r="H28">
            <v>0.81061636194650055</v>
          </cell>
        </row>
        <row r="29">
          <cell r="A29" t="str">
            <v xml:space="preserve">Commercial Water-Source Heat Pump </v>
          </cell>
          <cell r="B29">
            <v>28</v>
          </cell>
          <cell r="C29">
            <v>0.28100000000000003</v>
          </cell>
          <cell r="D29">
            <v>0.33</v>
          </cell>
          <cell r="E29">
            <v>0.3</v>
          </cell>
          <cell r="F29">
            <v>8.8999999999999996E-2</v>
          </cell>
          <cell r="G29">
            <v>0.58686558381620735</v>
          </cell>
          <cell r="H29">
            <v>0.81061636194650044</v>
          </cell>
        </row>
        <row r="30">
          <cell r="A30" t="str">
            <v>Commercial Ventilation motor</v>
          </cell>
          <cell r="B30">
            <v>29</v>
          </cell>
          <cell r="C30">
            <v>0.34399999999999997</v>
          </cell>
          <cell r="D30">
            <v>0.36599999999999999</v>
          </cell>
          <cell r="E30">
            <v>0.14899999999999999</v>
          </cell>
          <cell r="F30">
            <v>0.14099999999999999</v>
          </cell>
          <cell r="G30">
            <v>0.59899999999999998</v>
          </cell>
          <cell r="H30">
            <v>0.55500000000000005</v>
          </cell>
        </row>
        <row r="31">
          <cell r="A31" t="str">
            <v>Residential Ventilation</v>
          </cell>
          <cell r="B31">
            <v>30</v>
          </cell>
          <cell r="C31">
            <v>0.317</v>
          </cell>
          <cell r="D31">
            <v>0.34899999999999998</v>
          </cell>
          <cell r="E31">
            <v>0.159</v>
          </cell>
          <cell r="F31">
            <v>0.17499999999999999</v>
          </cell>
          <cell r="G31">
            <v>0.32200000000000001</v>
          </cell>
          <cell r="H31">
            <v>0.32200000000000001</v>
          </cell>
        </row>
        <row r="32">
          <cell r="A32" t="str">
            <v>Furnace Fan Heating and Cooling</v>
          </cell>
          <cell r="B32">
            <v>31</v>
          </cell>
          <cell r="C32">
            <v>0.317</v>
          </cell>
          <cell r="D32">
            <v>0.375</v>
          </cell>
          <cell r="E32">
            <v>0.16900000000000001</v>
          </cell>
          <cell r="F32">
            <v>0.13900000000000001</v>
          </cell>
          <cell r="G32">
            <v>0.45400000000000001</v>
          </cell>
          <cell r="H32">
            <v>0.82899999999999996</v>
          </cell>
        </row>
        <row r="33">
          <cell r="A33" t="str">
            <v>BLPM Fan Motor Commercial Heating</v>
          </cell>
          <cell r="B33">
            <v>32</v>
          </cell>
          <cell r="C33">
            <v>0.34399999999999997</v>
          </cell>
          <cell r="D33">
            <v>0.56100000000000005</v>
          </cell>
          <cell r="E33">
            <v>4.4999999999999998E-2</v>
          </cell>
          <cell r="F33">
            <v>0.05</v>
          </cell>
          <cell r="G33">
            <v>0.502</v>
          </cell>
          <cell r="H33">
            <v>0.19</v>
          </cell>
        </row>
        <row r="34">
          <cell r="A34" t="str">
            <v>BLPM Fan Motor Commercial Cooling</v>
          </cell>
          <cell r="B34">
            <v>33</v>
          </cell>
          <cell r="C34">
            <v>0.183</v>
          </cell>
          <cell r="D34">
            <v>4.0000000000000001E-3</v>
          </cell>
          <cell r="E34">
            <v>0.67400000000000004</v>
          </cell>
          <cell r="F34">
            <v>0.13900000000000001</v>
          </cell>
          <cell r="G34">
            <v>0</v>
          </cell>
          <cell r="H34">
            <v>0.80100000000000005</v>
          </cell>
        </row>
        <row r="35">
          <cell r="A35" t="str">
            <v>BLPM Fan Motor Commercial Heating &amp; Cooling</v>
          </cell>
          <cell r="B35">
            <v>34</v>
          </cell>
          <cell r="C35">
            <v>0.309</v>
          </cell>
          <cell r="D35">
            <v>0.42199999999999999</v>
          </cell>
          <cell r="E35">
            <v>0.191</v>
          </cell>
          <cell r="F35">
            <v>7.8E-2</v>
          </cell>
          <cell r="G35">
            <v>0.502</v>
          </cell>
          <cell r="H35">
            <v>0.52400000000000002</v>
          </cell>
        </row>
        <row r="36">
          <cell r="A36" t="str">
            <v>HVAC Pump Motor (heating)</v>
          </cell>
          <cell r="B36">
            <v>35</v>
          </cell>
          <cell r="C36">
            <v>0.47599999999999998</v>
          </cell>
          <cell r="D36">
            <v>0.52400000000000002</v>
          </cell>
          <cell r="E36">
            <v>0</v>
          </cell>
          <cell r="F36">
            <v>0</v>
          </cell>
          <cell r="G36">
            <v>1</v>
          </cell>
          <cell r="H36">
            <v>0</v>
          </cell>
        </row>
        <row r="37">
          <cell r="A37" t="str">
            <v>HVAC Pump Motor (cooling)</v>
          </cell>
          <cell r="B37">
            <v>36</v>
          </cell>
          <cell r="C37">
            <v>9.6000000000000002E-2</v>
          </cell>
          <cell r="D37">
            <v>0.106</v>
          </cell>
          <cell r="E37">
            <v>0.38</v>
          </cell>
          <cell r="F37">
            <v>0.41799999999999998</v>
          </cell>
          <cell r="G37">
            <v>0</v>
          </cell>
          <cell r="H37">
            <v>1</v>
          </cell>
        </row>
        <row r="38">
          <cell r="A38" t="str">
            <v>HVAC Pump Motor (unknown use)</v>
          </cell>
          <cell r="B38">
            <v>37</v>
          </cell>
          <cell r="C38">
            <v>0.28599999999999998</v>
          </cell>
          <cell r="D38">
            <v>0.315</v>
          </cell>
          <cell r="E38">
            <v>0.19</v>
          </cell>
          <cell r="F38">
            <v>0.20899999999999999</v>
          </cell>
          <cell r="G38">
            <v>0.5</v>
          </cell>
          <cell r="H38">
            <v>0.5</v>
          </cell>
        </row>
        <row r="39">
          <cell r="A39" t="str">
            <v>VFD - Supply fans &lt;10 HP</v>
          </cell>
          <cell r="B39">
            <v>38</v>
          </cell>
          <cell r="C39">
            <v>0.503</v>
          </cell>
          <cell r="D39">
            <v>0.128</v>
          </cell>
          <cell r="E39">
            <v>0.249</v>
          </cell>
          <cell r="F39">
            <v>0.12</v>
          </cell>
          <cell r="G39">
            <v>1</v>
          </cell>
          <cell r="H39">
            <v>0.41</v>
          </cell>
        </row>
        <row r="40">
          <cell r="A40" t="str">
            <v>VFD - Return fans &lt;10 HP</v>
          </cell>
          <cell r="B40">
            <v>39</v>
          </cell>
          <cell r="C40">
            <v>0.503</v>
          </cell>
          <cell r="D40">
            <v>0.128</v>
          </cell>
          <cell r="E40">
            <v>0.249</v>
          </cell>
          <cell r="F40">
            <v>0.12</v>
          </cell>
          <cell r="G40">
            <v>1</v>
          </cell>
          <cell r="H40">
            <v>0.66</v>
          </cell>
        </row>
        <row r="41">
          <cell r="A41" t="str">
            <v>VFD - Exhaust fans &lt;10 HP</v>
          </cell>
          <cell r="B41">
            <v>40</v>
          </cell>
          <cell r="C41">
            <v>0.44400000000000001</v>
          </cell>
          <cell r="D41">
            <v>0.222</v>
          </cell>
          <cell r="E41">
            <v>0.16</v>
          </cell>
          <cell r="F41">
            <v>0.17399999999999999</v>
          </cell>
          <cell r="G41">
            <v>1</v>
          </cell>
          <cell r="H41">
            <v>0.37</v>
          </cell>
        </row>
        <row r="42">
          <cell r="A42" t="str">
            <v>VFD - Boiler feedwater pumps &lt;10 HP</v>
          </cell>
          <cell r="B42">
            <v>41</v>
          </cell>
          <cell r="C42">
            <v>0.53600000000000003</v>
          </cell>
          <cell r="D42">
            <v>0.46300000000000002</v>
          </cell>
          <cell r="E42">
            <v>0</v>
          </cell>
          <cell r="F42">
            <v>1E-3</v>
          </cell>
          <cell r="G42">
            <v>1</v>
          </cell>
          <cell r="H42">
            <v>0.67</v>
          </cell>
        </row>
        <row r="43">
          <cell r="A43" t="str">
            <v>VFD - Chilled water pumps &lt;10 HP</v>
          </cell>
          <cell r="B43">
            <v>42</v>
          </cell>
          <cell r="C43">
            <v>0.14499999999999999</v>
          </cell>
          <cell r="D43">
            <v>4.8000000000000001E-2</v>
          </cell>
          <cell r="E43">
            <v>0.42</v>
          </cell>
          <cell r="F43">
            <v>0.38700000000000001</v>
          </cell>
          <cell r="G43">
            <v>0</v>
          </cell>
          <cell r="H43">
            <v>1</v>
          </cell>
        </row>
        <row r="44">
          <cell r="A44" t="str">
            <v>VFD Boiler circulation pumps &lt;10 HP</v>
          </cell>
          <cell r="B44">
            <v>43</v>
          </cell>
          <cell r="C44">
            <v>0.53600000000000003</v>
          </cell>
          <cell r="D44">
            <v>0.46300000000000002</v>
          </cell>
          <cell r="E44">
            <v>0</v>
          </cell>
          <cell r="F44">
            <v>1E-3</v>
          </cell>
          <cell r="G44">
            <v>1</v>
          </cell>
          <cell r="H44">
            <v>0</v>
          </cell>
        </row>
        <row r="45">
          <cell r="A45" t="str">
            <v>Residential Space heat</v>
          </cell>
          <cell r="B45">
            <v>44</v>
          </cell>
          <cell r="C45">
            <v>0.45500000000000002</v>
          </cell>
          <cell r="D45">
            <v>0.53</v>
          </cell>
          <cell r="E45">
            <v>6.0000000000000001E-3</v>
          </cell>
          <cell r="F45">
            <v>8.9999999999999993E-3</v>
          </cell>
          <cell r="G45">
            <v>0.45400000000000001</v>
          </cell>
          <cell r="H45">
            <v>0</v>
          </cell>
        </row>
        <row r="46">
          <cell r="A46" t="str">
            <v>Storage ESH (Statewide)</v>
          </cell>
          <cell r="B46">
            <v>45</v>
          </cell>
          <cell r="C46">
            <v>0.29599999999999999</v>
          </cell>
          <cell r="D46">
            <v>0.68700000000000006</v>
          </cell>
          <cell r="E46">
            <v>5.0000000000000001E-3</v>
          </cell>
          <cell r="F46">
            <v>1.2E-2</v>
          </cell>
          <cell r="G46">
            <v>0</v>
          </cell>
          <cell r="H46">
            <v>0</v>
          </cell>
        </row>
        <row r="47">
          <cell r="A47" t="str">
            <v>Controlled ESH (Statewide)</v>
          </cell>
          <cell r="B47">
            <v>46</v>
          </cell>
          <cell r="C47">
            <v>0.29599999999999999</v>
          </cell>
          <cell r="D47">
            <v>0.68700000000000006</v>
          </cell>
          <cell r="E47">
            <v>5.0000000000000001E-3</v>
          </cell>
          <cell r="F47">
            <v>1.2E-2</v>
          </cell>
          <cell r="G47">
            <v>0</v>
          </cell>
          <cell r="H47">
            <v>0</v>
          </cell>
        </row>
        <row r="48">
          <cell r="A48" t="str">
            <v>Storage ESH (GMP)</v>
          </cell>
          <cell r="B48">
            <v>47</v>
          </cell>
          <cell r="C48">
            <v>0.57999999999999996</v>
          </cell>
          <cell r="D48">
            <v>0.40300000000000002</v>
          </cell>
          <cell r="E48">
            <v>0.01</v>
          </cell>
          <cell r="F48">
            <v>7.0000000000000001E-3</v>
          </cell>
          <cell r="G48">
            <v>3.6999999999999998E-2</v>
          </cell>
          <cell r="H48">
            <v>3.0000000000000001E-3</v>
          </cell>
        </row>
        <row r="49">
          <cell r="A49" t="str">
            <v>Controlled ESH (GMP)</v>
          </cell>
          <cell r="B49">
            <v>48</v>
          </cell>
          <cell r="C49">
            <v>0.76700000000000002</v>
          </cell>
          <cell r="D49">
            <v>0.215</v>
          </cell>
          <cell r="E49">
            <v>1.4E-2</v>
          </cell>
          <cell r="F49">
            <v>4.0000000000000001E-3</v>
          </cell>
          <cell r="G49">
            <v>2.8000000000000001E-2</v>
          </cell>
          <cell r="H49">
            <v>2E-3</v>
          </cell>
        </row>
        <row r="50">
          <cell r="A50" t="str">
            <v>Commercial Space heat</v>
          </cell>
          <cell r="B50">
            <v>49</v>
          </cell>
          <cell r="C50">
            <v>0.38700000000000001</v>
          </cell>
          <cell r="D50">
            <v>0.61199999999999999</v>
          </cell>
          <cell r="E50">
            <v>0</v>
          </cell>
          <cell r="F50">
            <v>1E-3</v>
          </cell>
          <cell r="G50">
            <v>0.56999999999999995</v>
          </cell>
          <cell r="H50">
            <v>3.0000000000000001E-3</v>
          </cell>
        </row>
        <row r="51">
          <cell r="A51" t="str">
            <v>Industrial Space heat</v>
          </cell>
          <cell r="B51">
            <v>50</v>
          </cell>
          <cell r="C51">
            <v>0.38700000000000001</v>
          </cell>
          <cell r="D51">
            <v>0.61199999999999999</v>
          </cell>
          <cell r="E51">
            <v>0</v>
          </cell>
          <cell r="F51">
            <v>1E-3</v>
          </cell>
          <cell r="G51">
            <v>0.56999999999999995</v>
          </cell>
          <cell r="H51">
            <v>3.0000000000000001E-3</v>
          </cell>
        </row>
        <row r="52">
          <cell r="A52" t="str">
            <v>Residential DHW fuel switch</v>
          </cell>
          <cell r="B52">
            <v>51</v>
          </cell>
          <cell r="C52">
            <v>0.40200000000000002</v>
          </cell>
          <cell r="D52">
            <v>0.32</v>
          </cell>
          <cell r="E52">
            <v>0.151</v>
          </cell>
          <cell r="F52">
            <v>0.127</v>
          </cell>
          <cell r="G52">
            <v>0.40100000000000002</v>
          </cell>
          <cell r="H52">
            <v>0.20300000000000001</v>
          </cell>
        </row>
        <row r="53">
          <cell r="A53" t="str">
            <v>Residential DHW insulation</v>
          </cell>
          <cell r="B53">
            <v>52</v>
          </cell>
          <cell r="C53">
            <v>0.317</v>
          </cell>
          <cell r="D53">
            <v>0.34899999999999998</v>
          </cell>
          <cell r="E53">
            <v>0.159</v>
          </cell>
          <cell r="F53">
            <v>0.17499999999999999</v>
          </cell>
          <cell r="G53">
            <v>1</v>
          </cell>
          <cell r="H53">
            <v>1</v>
          </cell>
        </row>
        <row r="54">
          <cell r="A54" t="str">
            <v>Residential DHW conserve</v>
          </cell>
          <cell r="B54">
            <v>53</v>
          </cell>
          <cell r="C54">
            <v>0.48700000000000004</v>
          </cell>
          <cell r="D54">
            <v>0.29100000000000004</v>
          </cell>
          <cell r="E54">
            <v>0.14299999999999999</v>
          </cell>
          <cell r="F54">
            <v>7.9000000000000015E-2</v>
          </cell>
          <cell r="G54">
            <v>0.40100000000000002</v>
          </cell>
          <cell r="H54">
            <v>0.20300000000000001</v>
          </cell>
        </row>
        <row r="55">
          <cell r="A55" t="str">
            <v>Controlled DHW Fuel Switch</v>
          </cell>
          <cell r="B55">
            <v>54</v>
          </cell>
          <cell r="C55">
            <v>0.40200000000000002</v>
          </cell>
          <cell r="D55">
            <v>0.32</v>
          </cell>
          <cell r="E55">
            <v>0.151</v>
          </cell>
          <cell r="F55">
            <v>0.127</v>
          </cell>
          <cell r="G55">
            <v>0.20499999999999999</v>
          </cell>
          <cell r="H55">
            <v>0.121</v>
          </cell>
        </row>
        <row r="56">
          <cell r="A56" t="str">
            <v>Controlled DHW Insulation</v>
          </cell>
          <cell r="B56">
            <v>55</v>
          </cell>
          <cell r="C56">
            <v>0.317</v>
          </cell>
          <cell r="D56">
            <v>0.34899999999999998</v>
          </cell>
          <cell r="E56">
            <v>0.159</v>
          </cell>
          <cell r="F56">
            <v>0.17499999999999999</v>
          </cell>
          <cell r="G56">
            <v>0.51</v>
          </cell>
          <cell r="H56">
            <v>0.59399999999999997</v>
          </cell>
        </row>
        <row r="57">
          <cell r="A57" t="str">
            <v>Controlled DHW Conservation</v>
          </cell>
          <cell r="B57">
            <v>56</v>
          </cell>
          <cell r="C57">
            <v>0.48700000000000004</v>
          </cell>
          <cell r="D57">
            <v>0.29100000000000004</v>
          </cell>
          <cell r="E57">
            <v>0.14299999999999999</v>
          </cell>
          <cell r="F57">
            <v>7.9000000000000015E-2</v>
          </cell>
          <cell r="G57">
            <v>0.20499999999999999</v>
          </cell>
          <cell r="H57">
            <v>0.121</v>
          </cell>
        </row>
        <row r="58">
          <cell r="A58" t="str">
            <v>Residential Clothes Washer</v>
          </cell>
          <cell r="B58">
            <v>57</v>
          </cell>
          <cell r="C58">
            <v>0.42</v>
          </cell>
          <cell r="D58">
            <v>0.28799999999999998</v>
          </cell>
          <cell r="E58">
            <v>0.16900000000000001</v>
          </cell>
          <cell r="F58">
            <v>0.123</v>
          </cell>
          <cell r="G58">
            <v>4.3999999999999997E-2</v>
          </cell>
          <cell r="H58">
            <v>3.3000000000000002E-2</v>
          </cell>
        </row>
        <row r="59">
          <cell r="A59" t="str">
            <v>Residential - Dehumidifier</v>
          </cell>
          <cell r="B59">
            <v>58</v>
          </cell>
          <cell r="C59">
            <v>0.159</v>
          </cell>
          <cell r="D59">
            <v>0.17499999999999999</v>
          </cell>
          <cell r="E59">
            <v>0.317</v>
          </cell>
          <cell r="F59">
            <v>0.34899999999999998</v>
          </cell>
          <cell r="G59">
            <v>0</v>
          </cell>
          <cell r="H59">
            <v>0.35299999999999998</v>
          </cell>
        </row>
        <row r="60">
          <cell r="A60" t="str">
            <v>Pool Pump Timer</v>
          </cell>
          <cell r="B60">
            <v>59</v>
          </cell>
          <cell r="C60">
            <v>0</v>
          </cell>
          <cell r="D60">
            <v>0</v>
          </cell>
          <cell r="E60">
            <v>0.23</v>
          </cell>
          <cell r="F60">
            <v>0.77</v>
          </cell>
          <cell r="G60">
            <v>0</v>
          </cell>
          <cell r="H60">
            <v>0.1</v>
          </cell>
        </row>
        <row r="61">
          <cell r="A61" t="str">
            <v>Efficient Pool Pump</v>
          </cell>
          <cell r="B61">
            <v>60</v>
          </cell>
          <cell r="C61">
            <v>0</v>
          </cell>
          <cell r="D61">
            <v>0</v>
          </cell>
          <cell r="E61">
            <v>0.65</v>
          </cell>
          <cell r="F61">
            <v>0.35</v>
          </cell>
          <cell r="G61">
            <v>0</v>
          </cell>
          <cell r="H61">
            <v>0.83099999999999996</v>
          </cell>
        </row>
        <row r="62">
          <cell r="A62" t="str">
            <v>Office Computer</v>
          </cell>
          <cell r="B62">
            <v>61</v>
          </cell>
          <cell r="C62">
            <v>0.28899999999999998</v>
          </cell>
          <cell r="D62">
            <v>0.377</v>
          </cell>
          <cell r="E62">
            <v>0.14499999999999999</v>
          </cell>
          <cell r="F62">
            <v>0.189</v>
          </cell>
          <cell r="G62">
            <v>0.57899999999999996</v>
          </cell>
          <cell r="H62">
            <v>0.30299999999999999</v>
          </cell>
        </row>
        <row r="63">
          <cell r="A63" t="str">
            <v>Internal Power Supply, Commercial Desktop</v>
          </cell>
          <cell r="B63">
            <v>62</v>
          </cell>
          <cell r="C63">
            <v>0.39200000000000002</v>
          </cell>
          <cell r="D63">
            <v>0.27500000000000002</v>
          </cell>
          <cell r="E63">
            <v>0.19600000000000001</v>
          </cell>
          <cell r="F63">
            <v>0.13700000000000001</v>
          </cell>
          <cell r="G63">
            <v>0.5</v>
          </cell>
          <cell r="H63">
            <v>0.8</v>
          </cell>
        </row>
        <row r="64">
          <cell r="A64" t="str">
            <v>Internal Power Supply, Residential Desktop</v>
          </cell>
          <cell r="B64">
            <v>63</v>
          </cell>
          <cell r="C64">
            <v>0.33800000000000002</v>
          </cell>
          <cell r="D64">
            <v>0.32900000000000001</v>
          </cell>
          <cell r="E64">
            <v>0.16900000000000001</v>
          </cell>
          <cell r="F64">
            <v>0.16400000000000001</v>
          </cell>
          <cell r="G64">
            <v>0.52200000000000002</v>
          </cell>
          <cell r="H64">
            <v>0.40500000000000003</v>
          </cell>
        </row>
        <row r="65">
          <cell r="A65" t="str">
            <v>Efficient Television</v>
          </cell>
          <cell r="B65">
            <v>64</v>
          </cell>
          <cell r="C65">
            <v>0.48</v>
          </cell>
          <cell r="D65">
            <v>0.19</v>
          </cell>
          <cell r="E65">
            <v>0.24</v>
          </cell>
          <cell r="F65">
            <v>0.09</v>
          </cell>
          <cell r="G65">
            <v>0.22</v>
          </cell>
          <cell r="H65">
            <v>0.17</v>
          </cell>
        </row>
        <row r="66">
          <cell r="A66" t="str">
            <v>Standby Losses - Entertainment Center</v>
          </cell>
          <cell r="B66">
            <v>65</v>
          </cell>
          <cell r="C66">
            <v>0.32</v>
          </cell>
          <cell r="D66">
            <v>0.35</v>
          </cell>
          <cell r="E66">
            <v>0.16</v>
          </cell>
          <cell r="F66">
            <v>0.17</v>
          </cell>
          <cell r="G66">
            <v>0.72499999999999998</v>
          </cell>
          <cell r="H66">
            <v>0.9</v>
          </cell>
        </row>
        <row r="67">
          <cell r="A67" t="str">
            <v xml:space="preserve">Standby Losses - Home Office </v>
          </cell>
          <cell r="B67">
            <v>66</v>
          </cell>
          <cell r="C67">
            <v>0.28999999999999998</v>
          </cell>
          <cell r="D67">
            <v>0.38</v>
          </cell>
          <cell r="E67">
            <v>0.14000000000000001</v>
          </cell>
          <cell r="F67">
            <v>0.19</v>
          </cell>
          <cell r="G67">
            <v>0.25</v>
          </cell>
          <cell r="H67">
            <v>0.76300000000000001</v>
          </cell>
        </row>
        <row r="68">
          <cell r="A68" t="str">
            <v>Standby Losses - Commercial Office</v>
          </cell>
          <cell r="B68">
            <v>67</v>
          </cell>
          <cell r="C68">
            <v>7.0000000000000007E-2</v>
          </cell>
          <cell r="D68">
            <v>0.6</v>
          </cell>
          <cell r="E68">
            <v>0.03</v>
          </cell>
          <cell r="F68">
            <v>0.3</v>
          </cell>
          <cell r="G68">
            <v>0.08</v>
          </cell>
          <cell r="H68">
            <v>0.01</v>
          </cell>
        </row>
        <row r="69">
          <cell r="A69" t="str">
            <v>Residential Refrigerator</v>
          </cell>
          <cell r="B69">
            <v>68</v>
          </cell>
          <cell r="C69">
            <v>0.308</v>
          </cell>
          <cell r="D69">
            <v>0.33</v>
          </cell>
          <cell r="E69">
            <v>0.17100000000000001</v>
          </cell>
          <cell r="F69">
            <v>0.191</v>
          </cell>
          <cell r="G69">
            <v>0.59599999999999997</v>
          </cell>
          <cell r="H69">
            <v>0.62</v>
          </cell>
        </row>
        <row r="70">
          <cell r="A70" t="str">
            <v>Commercial Refrigeration</v>
          </cell>
          <cell r="B70">
            <v>69</v>
          </cell>
          <cell r="C70">
            <v>0.33</v>
          </cell>
          <cell r="D70">
            <v>0.32600000000000001</v>
          </cell>
          <cell r="E70">
            <v>0.17</v>
          </cell>
          <cell r="F70">
            <v>0.17399999999999999</v>
          </cell>
          <cell r="G70">
            <v>0.69040841483841164</v>
          </cell>
          <cell r="H70">
            <v>0.77180320811680381</v>
          </cell>
        </row>
        <row r="71">
          <cell r="A71" t="str">
            <v>Refrigeration Economizer</v>
          </cell>
          <cell r="B71">
            <v>70</v>
          </cell>
          <cell r="C71">
            <v>0.443</v>
          </cell>
          <cell r="D71">
            <v>0.55500000000000005</v>
          </cell>
          <cell r="E71">
            <v>0</v>
          </cell>
          <cell r="F71">
            <v>2E-3</v>
          </cell>
          <cell r="G71">
            <v>1</v>
          </cell>
          <cell r="H71">
            <v>0</v>
          </cell>
        </row>
        <row r="72">
          <cell r="A72" t="str">
            <v>Evaporator Fan Control</v>
          </cell>
          <cell r="B72">
            <v>71</v>
          </cell>
          <cell r="C72">
            <v>0.29099999999999998</v>
          </cell>
          <cell r="D72">
            <v>0.39500000000000002</v>
          </cell>
          <cell r="E72">
            <v>0.13700000000000001</v>
          </cell>
          <cell r="F72">
            <v>0.17699999999999999</v>
          </cell>
          <cell r="G72">
            <v>0.45900000000000002</v>
          </cell>
          <cell r="H72">
            <v>0.43</v>
          </cell>
        </row>
        <row r="73">
          <cell r="A73" t="str">
            <v>Door Heater Control</v>
          </cell>
          <cell r="B73">
            <v>72</v>
          </cell>
          <cell r="C73">
            <v>0.47599999999999998</v>
          </cell>
          <cell r="D73">
            <v>0.52400000000000002</v>
          </cell>
          <cell r="E73">
            <v>0</v>
          </cell>
          <cell r="F73">
            <v>0</v>
          </cell>
          <cell r="G73">
            <v>1</v>
          </cell>
          <cell r="H73">
            <v>0</v>
          </cell>
        </row>
        <row r="74">
          <cell r="A74" t="str">
            <v xml:space="preserve">Floating Head Pressure Control </v>
          </cell>
          <cell r="B74">
            <v>73</v>
          </cell>
          <cell r="C74">
            <v>0.33269779076072703</v>
          </cell>
          <cell r="D74">
            <v>0.37062044114817461</v>
          </cell>
          <cell r="E74">
            <v>0.12847872098514929</v>
          </cell>
          <cell r="F74">
            <v>0.16820304710594908</v>
          </cell>
          <cell r="G74">
            <v>1</v>
          </cell>
          <cell r="H74">
            <v>0</v>
          </cell>
        </row>
        <row r="75">
          <cell r="A75" t="str">
            <v>Strip Curtain</v>
          </cell>
          <cell r="B75">
            <v>74</v>
          </cell>
          <cell r="C75">
            <v>0.33</v>
          </cell>
          <cell r="D75">
            <v>0.32600000000000001</v>
          </cell>
          <cell r="E75">
            <v>0.17</v>
          </cell>
          <cell r="F75">
            <v>0.17399999999999999</v>
          </cell>
          <cell r="G75">
            <v>1</v>
          </cell>
          <cell r="H75">
            <v>1</v>
          </cell>
        </row>
        <row r="76">
          <cell r="A76" t="str">
            <v>Refrigeration Night Covers</v>
          </cell>
          <cell r="B76">
            <v>75</v>
          </cell>
          <cell r="C76">
            <v>0.06</v>
          </cell>
          <cell r="D76">
            <v>0.60599999999999998</v>
          </cell>
          <cell r="E76">
            <v>0.03</v>
          </cell>
          <cell r="F76">
            <v>0.30399999999999999</v>
          </cell>
          <cell r="G76">
            <v>0</v>
          </cell>
          <cell r="H76">
            <v>0</v>
          </cell>
        </row>
        <row r="77">
          <cell r="A77" t="str">
            <v>Vending Miser</v>
          </cell>
          <cell r="B77">
            <v>76</v>
          </cell>
          <cell r="C77">
            <v>9.5000000000000001E-2</v>
          </cell>
          <cell r="D77">
            <v>0.57099999999999995</v>
          </cell>
          <cell r="E77">
            <v>4.8000000000000001E-2</v>
          </cell>
          <cell r="F77">
            <v>0.28599999999999998</v>
          </cell>
          <cell r="G77">
            <v>0</v>
          </cell>
          <cell r="H77">
            <v>0</v>
          </cell>
        </row>
        <row r="78">
          <cell r="A78" t="str">
            <v>Core Performance – Office w/ Pkg VAV and Chiller</v>
          </cell>
          <cell r="B78">
            <v>77</v>
          </cell>
          <cell r="C78">
            <v>0.32200000000000001</v>
          </cell>
          <cell r="D78">
            <v>0.21299999999999999</v>
          </cell>
          <cell r="E78">
            <v>0.307</v>
          </cell>
          <cell r="F78">
            <v>0.158</v>
          </cell>
          <cell r="G78">
            <v>0.13200000000000001</v>
          </cell>
          <cell r="H78">
            <v>0.56100000000000005</v>
          </cell>
        </row>
        <row r="79">
          <cell r="A79" t="str">
            <v>Core Performance – Office w/ Pkg RTU and HW baseboard</v>
          </cell>
          <cell r="B79">
            <v>78</v>
          </cell>
          <cell r="C79">
            <v>0.41799999999999998</v>
          </cell>
          <cell r="D79">
            <v>0.14499999999999999</v>
          </cell>
          <cell r="E79">
            <v>0.31</v>
          </cell>
          <cell r="F79">
            <v>0.127</v>
          </cell>
          <cell r="G79">
            <v>0.187</v>
          </cell>
          <cell r="H79">
            <v>0.63500000000000001</v>
          </cell>
        </row>
        <row r="80">
          <cell r="A80" t="str">
            <v>Core Performance – Office w/ Pkg RTU and Furnace</v>
          </cell>
          <cell r="B80">
            <v>79</v>
          </cell>
          <cell r="C80">
            <v>0.38</v>
          </cell>
          <cell r="D80">
            <v>0.152</v>
          </cell>
          <cell r="E80">
            <v>0.32400000000000001</v>
          </cell>
          <cell r="F80">
            <v>0.14399999999999999</v>
          </cell>
          <cell r="G80">
            <v>0.14599999999999999</v>
          </cell>
          <cell r="H80">
            <v>0.57499999999999996</v>
          </cell>
        </row>
        <row r="81">
          <cell r="A81" t="str">
            <v>Core Performance – Office w/ Water Source HP</v>
          </cell>
          <cell r="B81">
            <v>80</v>
          </cell>
          <cell r="C81">
            <v>0.34499999999999997</v>
          </cell>
          <cell r="D81">
            <v>0.217</v>
          </cell>
          <cell r="E81">
            <v>0.27900000000000003</v>
          </cell>
          <cell r="F81">
            <v>0.159</v>
          </cell>
          <cell r="G81">
            <v>0.223</v>
          </cell>
          <cell r="H81">
            <v>0.74</v>
          </cell>
        </row>
        <row r="82">
          <cell r="A82" t="str">
            <v>Core Performance – School w/ Unit Vent. and Pkg units</v>
          </cell>
          <cell r="B82">
            <v>81</v>
          </cell>
          <cell r="C82">
            <v>0.73899999999999999</v>
          </cell>
          <cell r="D82">
            <v>8.2000000000000003E-2</v>
          </cell>
          <cell r="E82">
            <v>0.14699999999999999</v>
          </cell>
          <cell r="F82">
            <v>3.2000000000000001E-2</v>
          </cell>
          <cell r="G82">
            <v>0.27700000000000002</v>
          </cell>
          <cell r="H82">
            <v>8.7999999999999995E-2</v>
          </cell>
        </row>
        <row r="83">
          <cell r="A83" t="str">
            <v>Core Performance – Retail w/ Pkg RTU and Furnace</v>
          </cell>
          <cell r="B83">
            <v>82</v>
          </cell>
          <cell r="C83">
            <v>0.35699999999999998</v>
          </cell>
          <cell r="D83">
            <v>0.17699999999999999</v>
          </cell>
          <cell r="E83">
            <v>0.311</v>
          </cell>
          <cell r="F83">
            <v>0.155</v>
          </cell>
          <cell r="G83">
            <v>0.16</v>
          </cell>
          <cell r="H83">
            <v>0.39500000000000002</v>
          </cell>
        </row>
        <row r="84">
          <cell r="A84" t="str">
            <v>Industrial Motor</v>
          </cell>
          <cell r="B84">
            <v>83</v>
          </cell>
          <cell r="C84">
            <v>0.624</v>
          </cell>
          <cell r="D84">
            <v>4.2000000000000003E-2</v>
          </cell>
          <cell r="E84">
            <v>0.313</v>
          </cell>
          <cell r="F84">
            <v>2.1000000000000001E-2</v>
          </cell>
          <cell r="G84">
            <v>0.95</v>
          </cell>
          <cell r="H84">
            <v>0.95</v>
          </cell>
        </row>
        <row r="85">
          <cell r="A85" t="str">
            <v>Industrial Process</v>
          </cell>
          <cell r="B85">
            <v>84</v>
          </cell>
          <cell r="C85">
            <v>0.624</v>
          </cell>
          <cell r="D85">
            <v>4.2000000000000003E-2</v>
          </cell>
          <cell r="E85">
            <v>0.313</v>
          </cell>
          <cell r="F85">
            <v>2.1000000000000001E-2</v>
          </cell>
          <cell r="G85">
            <v>0.95</v>
          </cell>
          <cell r="H85">
            <v>0.95</v>
          </cell>
        </row>
        <row r="86">
          <cell r="A86" t="str">
            <v>Transformer</v>
          </cell>
          <cell r="B86">
            <v>85</v>
          </cell>
          <cell r="C86">
            <v>0.56158454956499582</v>
          </cell>
          <cell r="D86">
            <v>9.536430713596597E-2</v>
          </cell>
          <cell r="E86">
            <v>0.29242011511286309</v>
          </cell>
          <cell r="F86">
            <v>5.0631028186175098E-2</v>
          </cell>
          <cell r="G86">
            <v>1</v>
          </cell>
          <cell r="H86">
            <v>1</v>
          </cell>
        </row>
        <row r="87">
          <cell r="A87" t="str">
            <v>Dairy Farm Combined End Uses</v>
          </cell>
          <cell r="B87">
            <v>86</v>
          </cell>
          <cell r="C87">
            <v>0.436</v>
          </cell>
          <cell r="D87">
            <v>0.23200000000000001</v>
          </cell>
          <cell r="E87">
            <v>0.217</v>
          </cell>
          <cell r="F87">
            <v>0.115</v>
          </cell>
          <cell r="G87">
            <v>0.91500000000000004</v>
          </cell>
          <cell r="H87">
            <v>0.34100000000000003</v>
          </cell>
        </row>
        <row r="88">
          <cell r="A88" t="str">
            <v>Milk Vacuum Pump</v>
          </cell>
          <cell r="B88">
            <v>87</v>
          </cell>
          <cell r="C88">
            <v>0.45500000000000002</v>
          </cell>
          <cell r="D88">
            <v>0.21099999999999999</v>
          </cell>
          <cell r="E88">
            <v>0.22800000000000001</v>
          </cell>
          <cell r="F88">
            <v>0.106</v>
          </cell>
          <cell r="G88">
            <v>1</v>
          </cell>
          <cell r="H88">
            <v>0.25</v>
          </cell>
        </row>
        <row r="89">
          <cell r="A89" t="str">
            <v>Snow Making</v>
          </cell>
          <cell r="B89">
            <v>88</v>
          </cell>
          <cell r="C89">
            <v>0.44</v>
          </cell>
          <cell r="D89">
            <v>0.44</v>
          </cell>
          <cell r="E89">
            <v>0.02</v>
          </cell>
          <cell r="F89">
            <v>0.1</v>
          </cell>
          <cell r="G89" t="str">
            <v>Need Input</v>
          </cell>
          <cell r="H89">
            <v>0</v>
          </cell>
        </row>
        <row r="90">
          <cell r="A90" t="str">
            <v>Traffic Signal - Red Balls, always changing or flashing</v>
          </cell>
          <cell r="B90">
            <v>89</v>
          </cell>
          <cell r="C90">
            <v>0.317</v>
          </cell>
          <cell r="D90">
            <v>0.34899999999999998</v>
          </cell>
          <cell r="E90">
            <v>0.159</v>
          </cell>
          <cell r="F90">
            <v>0.17499999999999999</v>
          </cell>
          <cell r="G90">
            <v>0.55000000000000004</v>
          </cell>
          <cell r="H90">
            <v>0.55000000000000004</v>
          </cell>
        </row>
        <row r="91">
          <cell r="A91" t="str">
            <v>Traffic Signal - Red Balls, changing day, off night</v>
          </cell>
          <cell r="B91">
            <v>90</v>
          </cell>
          <cell r="C91">
            <v>0.47599999999999998</v>
          </cell>
          <cell r="D91">
            <v>0.19</v>
          </cell>
          <cell r="E91">
            <v>0.23899999999999999</v>
          </cell>
          <cell r="F91">
            <v>9.5000000000000001E-2</v>
          </cell>
          <cell r="G91">
            <v>0.55000000000000004</v>
          </cell>
          <cell r="H91">
            <v>0.55000000000000004</v>
          </cell>
        </row>
        <row r="92">
          <cell r="A92" t="str">
            <v>Traffic Signal - Green Balls, always changing</v>
          </cell>
          <cell r="B92">
            <v>91</v>
          </cell>
          <cell r="C92">
            <v>0.317</v>
          </cell>
          <cell r="D92">
            <v>0.34899999999999998</v>
          </cell>
          <cell r="E92">
            <v>0.159</v>
          </cell>
          <cell r="F92">
            <v>0.17499999999999999</v>
          </cell>
          <cell r="G92">
            <v>0.42</v>
          </cell>
          <cell r="H92">
            <v>0.42</v>
          </cell>
        </row>
        <row r="93">
          <cell r="A93" t="str">
            <v>Traffic Signal - Green Balls, changing day, off night</v>
          </cell>
          <cell r="B93">
            <v>92</v>
          </cell>
          <cell r="C93">
            <v>0.47599999999999998</v>
          </cell>
          <cell r="D93">
            <v>0.19</v>
          </cell>
          <cell r="E93">
            <v>0.23899999999999999</v>
          </cell>
          <cell r="F93">
            <v>9.5000000000000001E-2</v>
          </cell>
          <cell r="G93">
            <v>0.42</v>
          </cell>
          <cell r="H93">
            <v>0.42</v>
          </cell>
        </row>
        <row r="94">
          <cell r="A94" t="str">
            <v>Traffic Signal - Red Arrows</v>
          </cell>
          <cell r="B94">
            <v>93</v>
          </cell>
          <cell r="C94">
            <v>0.317</v>
          </cell>
          <cell r="D94">
            <v>0.34899999999999998</v>
          </cell>
          <cell r="E94">
            <v>0.159</v>
          </cell>
          <cell r="F94">
            <v>0.17499999999999999</v>
          </cell>
          <cell r="G94">
            <v>0.9</v>
          </cell>
          <cell r="H94">
            <v>0.9</v>
          </cell>
        </row>
        <row r="95">
          <cell r="A95" t="str">
            <v>Traffic Signal - Green Arrows</v>
          </cell>
          <cell r="B95">
            <v>94</v>
          </cell>
          <cell r="C95">
            <v>0.317</v>
          </cell>
          <cell r="D95">
            <v>0.34899999999999998</v>
          </cell>
          <cell r="E95">
            <v>0.159</v>
          </cell>
          <cell r="F95">
            <v>0.17499999999999999</v>
          </cell>
          <cell r="G95">
            <v>0.1</v>
          </cell>
          <cell r="H95">
            <v>0.1</v>
          </cell>
        </row>
        <row r="96">
          <cell r="A96" t="str">
            <v>Traffic Signal - Flashing Yellows</v>
          </cell>
          <cell r="B96">
            <v>95</v>
          </cell>
          <cell r="C96">
            <v>0.317</v>
          </cell>
          <cell r="D96">
            <v>0.34899999999999998</v>
          </cell>
          <cell r="E96">
            <v>0.159</v>
          </cell>
          <cell r="F96">
            <v>0.17499999999999999</v>
          </cell>
          <cell r="G96">
            <v>0.5</v>
          </cell>
          <cell r="H96">
            <v>0.5</v>
          </cell>
        </row>
        <row r="97">
          <cell r="A97" t="str">
            <v>Traffic Signal - “Hand” Don’t Walk Signal</v>
          </cell>
          <cell r="B97">
            <v>96</v>
          </cell>
          <cell r="C97">
            <v>0.317</v>
          </cell>
          <cell r="D97">
            <v>0.34899999999999998</v>
          </cell>
          <cell r="E97">
            <v>0.159</v>
          </cell>
          <cell r="F97">
            <v>0.17499999999999999</v>
          </cell>
          <cell r="G97">
            <v>0.75</v>
          </cell>
          <cell r="H97">
            <v>0.75</v>
          </cell>
        </row>
        <row r="98">
          <cell r="A98" t="str">
            <v>Traffic Signal - “Man” Walk Signal</v>
          </cell>
          <cell r="B98">
            <v>97</v>
          </cell>
          <cell r="C98">
            <v>0.317</v>
          </cell>
          <cell r="D98">
            <v>0.34899999999999998</v>
          </cell>
          <cell r="E98">
            <v>0.159</v>
          </cell>
          <cell r="F98">
            <v>0.17499999999999999</v>
          </cell>
          <cell r="G98">
            <v>0.21</v>
          </cell>
          <cell r="H98">
            <v>0.21</v>
          </cell>
        </row>
        <row r="99">
          <cell r="A99" t="str">
            <v>Traffic Signal - Bi-Modal Walk/Don’t Walk</v>
          </cell>
          <cell r="B99">
            <v>98</v>
          </cell>
          <cell r="C99">
            <v>0.317</v>
          </cell>
          <cell r="D99">
            <v>0.34899999999999998</v>
          </cell>
          <cell r="E99">
            <v>0.159</v>
          </cell>
          <cell r="F99">
            <v>0.17499999999999999</v>
          </cell>
          <cell r="G99">
            <v>1</v>
          </cell>
          <cell r="H99">
            <v>1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DSHAPES"/>
      <sheetName val="ClWash RES"/>
      <sheetName val="ClWash loadshape"/>
      <sheetName val="ColorTV RES"/>
      <sheetName val="Cooling RES Max"/>
      <sheetName val="Cooling RES Av"/>
      <sheetName val="Cooling chart"/>
      <sheetName val="Cooling Summary"/>
      <sheetName val="DishWash RES"/>
      <sheetName val="DishWash Loadshape"/>
      <sheetName val="ElecCook RES"/>
      <sheetName val="ElecDHW RES"/>
      <sheetName val="ElecDHW Loadshape"/>
      <sheetName val="ElecDryer RES"/>
      <sheetName val="ElecHeat RES"/>
      <sheetName val="ElecHeat Loadshape"/>
      <sheetName val="ElecMisc RES"/>
      <sheetName val="Freezer RES"/>
      <sheetName val="Freezer Loadshape"/>
      <sheetName val="Lighting RES"/>
      <sheetName val="Lighting Loadshape"/>
      <sheetName val="Refrigerator RES"/>
      <sheetName val="Refrigerator Loadshape"/>
      <sheetName val="PoolSpa RES"/>
      <sheetName val="HVACBldgShell RES"/>
      <sheetName val="Shell Loadshape"/>
      <sheetName val="Flat loadshape"/>
    </sheetNames>
    <sheetDataSet>
      <sheetData sheetId="0">
        <row r="6">
          <cell r="D6">
            <v>0.33984154815529671</v>
          </cell>
          <cell r="E6">
            <v>7.9668225011033711E-2</v>
          </cell>
          <cell r="F6">
            <v>0.46954191789702721</v>
          </cell>
          <cell r="G6">
            <v>0.11094830893664021</v>
          </cell>
          <cell r="K6">
            <v>3.7600110540855457E-2</v>
          </cell>
        </row>
        <row r="7">
          <cell r="D7">
            <v>0.71324429371831766</v>
          </cell>
          <cell r="E7">
            <v>0.23891022226023054</v>
          </cell>
          <cell r="F7">
            <v>4.0717002796285061E-2</v>
          </cell>
          <cell r="G7">
            <v>7.1284812251674419E-3</v>
          </cell>
          <cell r="K7">
            <v>0.46589999999999998</v>
          </cell>
          <cell r="L7">
            <v>0.91451214523166524</v>
          </cell>
        </row>
        <row r="8">
          <cell r="D8">
            <v>0.35678550521028046</v>
          </cell>
          <cell r="E8">
            <v>6.2757275286514508E-2</v>
          </cell>
          <cell r="F8">
            <v>0.49306766883261383</v>
          </cell>
          <cell r="G8">
            <v>8.7389550670609217E-2</v>
          </cell>
          <cell r="K8">
            <v>2.614937074670446E-2</v>
          </cell>
        </row>
        <row r="9">
          <cell r="D9">
            <v>0.24535860186379443</v>
          </cell>
          <cell r="E9">
            <v>0.11675947556149412</v>
          </cell>
          <cell r="F9">
            <v>0.43162246723819492</v>
          </cell>
          <cell r="G9">
            <v>0.20625945533652498</v>
          </cell>
          <cell r="K9">
            <v>0.29107262375015264</v>
          </cell>
        </row>
        <row r="10">
          <cell r="D10">
            <v>1.7085094417285583E-2</v>
          </cell>
          <cell r="E10">
            <v>1.6998996643162127E-2</v>
          </cell>
          <cell r="F10">
            <v>0.57826998144879627</v>
          </cell>
          <cell r="G10">
            <v>0.38764592749075566</v>
          </cell>
          <cell r="K10">
            <v>2.5000000000000001E-3</v>
          </cell>
          <cell r="L10">
            <v>8.4439182909412116E-4</v>
          </cell>
        </row>
        <row r="11">
          <cell r="D11">
            <v>0.31468049072533022</v>
          </cell>
          <cell r="E11">
            <v>0.13228663392021486</v>
          </cell>
          <cell r="F11">
            <v>0.38935448939310358</v>
          </cell>
          <cell r="G11">
            <v>0.16367838596136502</v>
          </cell>
          <cell r="K11">
            <v>0.94883901455588437</v>
          </cell>
        </row>
        <row r="12">
          <cell r="D12">
            <v>0.30143414449822781</v>
          </cell>
          <cell r="E12">
            <v>0.14732515586976375</v>
          </cell>
          <cell r="F12">
            <v>0.36996447550667944</v>
          </cell>
          <cell r="G12">
            <v>0.1812762241253377</v>
          </cell>
          <cell r="K12">
            <v>0.6349979481991207</v>
          </cell>
        </row>
        <row r="13">
          <cell r="D13">
            <v>0.25966526260057388</v>
          </cell>
          <cell r="E13">
            <v>0.10524248532787762</v>
          </cell>
          <cell r="F13">
            <v>0.48056079767889903</v>
          </cell>
          <cell r="G13">
            <v>0.15453145439265403</v>
          </cell>
          <cell r="K13">
            <v>8.3332502370177183E-2</v>
          </cell>
        </row>
        <row r="14">
          <cell r="D14">
            <v>0.30985705155962134</v>
          </cell>
          <cell r="E14">
            <v>0.1100459266688012</v>
          </cell>
          <cell r="F14">
            <v>0.35215423462970985</v>
          </cell>
          <cell r="G14">
            <v>0.22794278714186761</v>
          </cell>
          <cell r="K14">
            <v>0.46632229212224308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DSHAPES"/>
      <sheetName val="ElecCook BIZ"/>
      <sheetName val="ElecCook BIZ loadshape"/>
      <sheetName val="Cooling BIZ"/>
      <sheetName val="Cooling BIZ loadshape"/>
      <sheetName val="Cooling Summary"/>
      <sheetName val="ElecDHW BIZ"/>
      <sheetName val="ElecDHW BIZ loadshape"/>
      <sheetName val="Heating BIZ"/>
      <sheetName val="Heating BIZ loadshape"/>
      <sheetName val="InLight BIZ"/>
      <sheetName val="InLight BIZ loadshape"/>
      <sheetName val="Misc BIZ"/>
      <sheetName val="Office BIZ"/>
      <sheetName val="Office BIZ loadshape"/>
      <sheetName val="OutLight BIZ"/>
      <sheetName val="OutLight BIZ loadshape"/>
      <sheetName val="Refrig BIZ"/>
      <sheetName val="Refrig BIZ loadshape"/>
      <sheetName val="Vent BIZ"/>
      <sheetName val="Vent BIZ loadshape"/>
      <sheetName val="HVACBldgShell BIZ"/>
      <sheetName val="HVACBldgShell B loadshape"/>
    </sheetNames>
    <sheetDataSet>
      <sheetData sheetId="0">
        <row r="6">
          <cell r="D6">
            <v>0.28659101271528598</v>
          </cell>
          <cell r="E6">
            <v>0.12594323975141392</v>
          </cell>
          <cell r="F6">
            <v>0.40592021844769122</v>
          </cell>
          <cell r="G6">
            <v>0.18154552908560276</v>
          </cell>
          <cell r="K6">
            <v>0.86616424846741458</v>
          </cell>
        </row>
        <row r="7">
          <cell r="D7">
            <v>0.6644373555699562</v>
          </cell>
          <cell r="E7">
            <v>0.27858267126170239</v>
          </cell>
          <cell r="F7">
            <v>4.8619786458463411E-2</v>
          </cell>
          <cell r="G7">
            <v>8.3601867098781878E-3</v>
          </cell>
          <cell r="K7">
            <v>0.47789999999999999</v>
          </cell>
          <cell r="L7">
            <v>0.91290483307180859</v>
          </cell>
        </row>
        <row r="8">
          <cell r="D8">
            <v>0.28547752078301641</v>
          </cell>
          <cell r="E8">
            <v>0.12791557307162904</v>
          </cell>
          <cell r="F8">
            <v>0.40454441698737337</v>
          </cell>
          <cell r="G8">
            <v>0.18206248915798359</v>
          </cell>
          <cell r="K8">
            <v>0.92535209945282337</v>
          </cell>
        </row>
        <row r="9">
          <cell r="D9">
            <v>1.8891845488328753E-2</v>
          </cell>
          <cell r="E9">
            <v>1.447855630943356E-2</v>
          </cell>
          <cell r="F9">
            <v>0.53482440323901426</v>
          </cell>
          <cell r="G9">
            <v>0.43180519496322795</v>
          </cell>
          <cell r="K9">
            <v>6.6237027492444867E-4</v>
          </cell>
          <cell r="L9">
            <v>1.7893084944504547E-4</v>
          </cell>
        </row>
        <row r="10">
          <cell r="D10">
            <v>0.28376820672079178</v>
          </cell>
          <cell r="E10">
            <v>0.12940719189555583</v>
          </cell>
          <cell r="F10">
            <v>0.400548478024292</v>
          </cell>
          <cell r="G10">
            <v>0.18627612335935809</v>
          </cell>
          <cell r="K10">
            <v>0.90142318700585944</v>
          </cell>
        </row>
        <row r="11">
          <cell r="D11">
            <v>0.26682337175160842</v>
          </cell>
          <cell r="E11">
            <v>0.14655331788248871</v>
          </cell>
          <cell r="F11">
            <v>0.377313413080542</v>
          </cell>
          <cell r="G11">
            <v>0.20930989728536345</v>
          </cell>
          <cell r="K11">
            <v>0.91082848594646337</v>
          </cell>
        </row>
        <row r="12">
          <cell r="D12">
            <v>0.13018869283646914</v>
          </cell>
          <cell r="E12">
            <v>0.28289863098179979</v>
          </cell>
          <cell r="F12">
            <v>0.23396581870517666</v>
          </cell>
          <cell r="G12">
            <v>0.35294685747651883</v>
          </cell>
          <cell r="K12">
            <v>4.2731689341055168E-3</v>
          </cell>
        </row>
        <row r="13">
          <cell r="D13">
            <v>0.26713919417319032</v>
          </cell>
          <cell r="E13">
            <v>0.14234062723948285</v>
          </cell>
          <cell r="F13">
            <v>0.38473342620906498</v>
          </cell>
          <cell r="G13">
            <v>0.20578675237828623</v>
          </cell>
          <cell r="K13">
            <v>0.93719006549647854</v>
          </cell>
        </row>
        <row r="14">
          <cell r="D14">
            <v>0.29732789573844937</v>
          </cell>
          <cell r="E14">
            <v>0.11578110121418633</v>
          </cell>
          <cell r="F14">
            <v>0.38068144727112546</v>
          </cell>
          <cell r="G14">
            <v>0.2062095557762483</v>
          </cell>
          <cell r="K14">
            <v>0.89829126702673989</v>
          </cell>
        </row>
        <row r="15">
          <cell r="D15">
            <v>0.47076525068713831</v>
          </cell>
          <cell r="E15">
            <v>0.19934797897091117</v>
          </cell>
          <cell r="F15">
            <v>0.19448753716704859</v>
          </cell>
          <cell r="G15">
            <v>0.1353992331749039</v>
          </cell>
          <cell r="K15">
            <v>0.4780958784280947</v>
          </cell>
          <cell r="L15">
            <v>0.91290430834471414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78"/>
  <sheetViews>
    <sheetView topLeftCell="A49" workbookViewId="0">
      <selection activeCell="C82" sqref="C82"/>
    </sheetView>
  </sheetViews>
  <sheetFormatPr defaultRowHeight="14.25" x14ac:dyDescent="0.2"/>
  <cols>
    <col min="1" max="1" width="9.5" customWidth="1"/>
    <col min="2" max="2" width="66.25" customWidth="1"/>
    <col min="3" max="3" width="26.5" customWidth="1"/>
    <col min="4" max="4" width="25.375" customWidth="1"/>
    <col min="5" max="5" width="21.875" customWidth="1"/>
    <col min="6" max="6" width="23.75" customWidth="1"/>
  </cols>
  <sheetData>
    <row r="1" spans="1:5" x14ac:dyDescent="0.2">
      <c r="A1" s="5"/>
      <c r="B1" t="s">
        <v>128</v>
      </c>
    </row>
    <row r="2" spans="1:5" x14ac:dyDescent="0.2">
      <c r="A2" s="4"/>
      <c r="B2" t="s">
        <v>129</v>
      </c>
    </row>
    <row r="3" spans="1:5" x14ac:dyDescent="0.2">
      <c r="A3" s="6"/>
      <c r="B3" t="s">
        <v>130</v>
      </c>
    </row>
    <row r="5" spans="1:5" s="12" customFormat="1" ht="15" x14ac:dyDescent="0.25">
      <c r="A5" s="12" t="s">
        <v>120</v>
      </c>
      <c r="B5" s="12" t="s">
        <v>119</v>
      </c>
      <c r="C5" s="12" t="s">
        <v>157</v>
      </c>
      <c r="D5" s="12" t="s">
        <v>123</v>
      </c>
      <c r="E5" s="12" t="s">
        <v>124</v>
      </c>
    </row>
    <row r="6" spans="1:5" x14ac:dyDescent="0.2">
      <c r="A6" s="1"/>
      <c r="B6" s="1"/>
      <c r="C6" s="3"/>
      <c r="D6" s="3"/>
      <c r="E6" s="3"/>
    </row>
    <row r="7" spans="1:5" x14ac:dyDescent="0.2">
      <c r="A7" t="s">
        <v>0</v>
      </c>
      <c r="B7" s="2" t="s">
        <v>1</v>
      </c>
      <c r="C7" s="3"/>
      <c r="D7" s="3"/>
      <c r="E7" s="3"/>
    </row>
    <row r="8" spans="1:5" x14ac:dyDescent="0.2">
      <c r="A8" t="s">
        <v>2</v>
      </c>
      <c r="B8" s="2" t="s">
        <v>3</v>
      </c>
      <c r="C8" s="3"/>
      <c r="D8" s="3"/>
      <c r="E8" s="3"/>
    </row>
    <row r="9" spans="1:5" ht="28.5" x14ac:dyDescent="0.2">
      <c r="A9" t="s">
        <v>4</v>
      </c>
      <c r="B9" t="s">
        <v>5</v>
      </c>
      <c r="C9" s="9" t="s">
        <v>121</v>
      </c>
      <c r="D9" s="3"/>
      <c r="E9" s="3"/>
    </row>
    <row r="10" spans="1:5" ht="28.5" x14ac:dyDescent="0.2">
      <c r="A10" t="s">
        <v>6</v>
      </c>
      <c r="B10" t="s">
        <v>7</v>
      </c>
      <c r="C10" s="9" t="s">
        <v>121</v>
      </c>
      <c r="D10" s="3"/>
      <c r="E10" s="3"/>
    </row>
    <row r="11" spans="1:5" x14ac:dyDescent="0.2">
      <c r="A11" t="s">
        <v>8</v>
      </c>
      <c r="B11" s="2" t="s">
        <v>9</v>
      </c>
      <c r="C11" s="3"/>
      <c r="D11" s="3"/>
      <c r="E11" s="3"/>
    </row>
    <row r="12" spans="1:5" x14ac:dyDescent="0.2">
      <c r="A12" t="s">
        <v>10</v>
      </c>
      <c r="B12" t="s">
        <v>11</v>
      </c>
      <c r="C12" s="10" t="s">
        <v>122</v>
      </c>
      <c r="D12" s="10" t="s">
        <v>125</v>
      </c>
      <c r="E12" s="10"/>
    </row>
    <row r="13" spans="1:5" x14ac:dyDescent="0.2">
      <c r="A13" t="s">
        <v>12</v>
      </c>
      <c r="B13" t="s">
        <v>13</v>
      </c>
      <c r="C13" s="10" t="s">
        <v>122</v>
      </c>
      <c r="D13" s="10" t="s">
        <v>125</v>
      </c>
      <c r="E13" s="10"/>
    </row>
    <row r="14" spans="1:5" x14ac:dyDescent="0.2">
      <c r="A14" t="s">
        <v>14</v>
      </c>
      <c r="B14" t="s">
        <v>15</v>
      </c>
      <c r="C14" s="10" t="s">
        <v>122</v>
      </c>
      <c r="D14" s="10" t="s">
        <v>125</v>
      </c>
      <c r="E14" s="10"/>
    </row>
    <row r="15" spans="1:5" x14ac:dyDescent="0.2">
      <c r="A15" t="s">
        <v>16</v>
      </c>
      <c r="B15" t="s">
        <v>17</v>
      </c>
      <c r="C15" s="10" t="s">
        <v>122</v>
      </c>
      <c r="D15" s="10" t="s">
        <v>125</v>
      </c>
      <c r="E15" s="10"/>
    </row>
    <row r="16" spans="1:5" x14ac:dyDescent="0.2">
      <c r="A16" t="s">
        <v>18</v>
      </c>
      <c r="B16" t="s">
        <v>19</v>
      </c>
      <c r="C16" s="10" t="s">
        <v>122</v>
      </c>
      <c r="D16" s="10" t="s">
        <v>125</v>
      </c>
      <c r="E16" s="10" t="s">
        <v>126</v>
      </c>
    </row>
    <row r="17" spans="1:8" x14ac:dyDescent="0.2">
      <c r="A17" t="s">
        <v>20</v>
      </c>
      <c r="B17" t="s">
        <v>21</v>
      </c>
      <c r="C17" s="10" t="s">
        <v>122</v>
      </c>
      <c r="D17" s="10" t="s">
        <v>125</v>
      </c>
      <c r="E17" s="10"/>
    </row>
    <row r="18" spans="1:8" x14ac:dyDescent="0.2">
      <c r="A18" t="s">
        <v>22</v>
      </c>
      <c r="B18" s="2" t="s">
        <v>23</v>
      </c>
      <c r="C18" s="3"/>
      <c r="D18" s="3"/>
      <c r="E18" s="3"/>
    </row>
    <row r="19" spans="1:8" x14ac:dyDescent="0.2">
      <c r="A19" t="s">
        <v>24</v>
      </c>
      <c r="B19" t="s">
        <v>25</v>
      </c>
      <c r="C19" s="9" t="s">
        <v>127</v>
      </c>
      <c r="D19" s="3"/>
      <c r="E19" s="3"/>
    </row>
    <row r="20" spans="1:8" x14ac:dyDescent="0.2">
      <c r="A20" t="s">
        <v>26</v>
      </c>
      <c r="B20" s="2" t="s">
        <v>27</v>
      </c>
      <c r="C20" s="3"/>
      <c r="D20" s="3"/>
      <c r="E20" s="3"/>
    </row>
    <row r="21" spans="1:8" x14ac:dyDescent="0.2">
      <c r="A21" t="s">
        <v>28</v>
      </c>
      <c r="B21" s="2" t="s">
        <v>9</v>
      </c>
      <c r="C21" s="3"/>
      <c r="D21" s="3"/>
      <c r="E21" s="3"/>
    </row>
    <row r="22" spans="1:8" x14ac:dyDescent="0.2">
      <c r="A22" t="s">
        <v>29</v>
      </c>
      <c r="B22" t="s">
        <v>19</v>
      </c>
      <c r="C22" s="10" t="s">
        <v>122</v>
      </c>
      <c r="D22" s="10" t="s">
        <v>125</v>
      </c>
      <c r="E22" s="10" t="s">
        <v>126</v>
      </c>
    </row>
    <row r="23" spans="1:8" ht="28.5" x14ac:dyDescent="0.2">
      <c r="A23" t="s">
        <v>30</v>
      </c>
      <c r="B23" t="s">
        <v>31</v>
      </c>
      <c r="C23" s="10" t="s">
        <v>131</v>
      </c>
      <c r="D23" s="10" t="s">
        <v>145</v>
      </c>
      <c r="E23" s="10" t="s">
        <v>146</v>
      </c>
    </row>
    <row r="24" spans="1:8" x14ac:dyDescent="0.2">
      <c r="A24" t="s">
        <v>32</v>
      </c>
      <c r="B24" s="2" t="s">
        <v>33</v>
      </c>
      <c r="C24" s="3"/>
      <c r="D24" s="3"/>
      <c r="E24" s="3"/>
    </row>
    <row r="25" spans="1:8" x14ac:dyDescent="0.2">
      <c r="A25" t="s">
        <v>34</v>
      </c>
      <c r="B25" s="2" t="s">
        <v>35</v>
      </c>
      <c r="C25" s="3"/>
      <c r="D25" s="3"/>
      <c r="E25" s="3"/>
    </row>
    <row r="26" spans="1:8" x14ac:dyDescent="0.2">
      <c r="A26" t="s">
        <v>36</v>
      </c>
      <c r="B26" t="s">
        <v>37</v>
      </c>
      <c r="C26" s="11" t="s">
        <v>132</v>
      </c>
      <c r="D26" s="11" t="s">
        <v>133</v>
      </c>
      <c r="E26" s="3" t="s">
        <v>134</v>
      </c>
      <c r="F26" t="s">
        <v>135</v>
      </c>
      <c r="G26" t="s">
        <v>144</v>
      </c>
    </row>
    <row r="27" spans="1:8" x14ac:dyDescent="0.2">
      <c r="A27" t="s">
        <v>38</v>
      </c>
      <c r="B27" t="s">
        <v>39</v>
      </c>
      <c r="C27" s="11" t="s">
        <v>132</v>
      </c>
      <c r="D27" s="11" t="s">
        <v>133</v>
      </c>
      <c r="E27" s="3" t="s">
        <v>134</v>
      </c>
      <c r="F27" t="s">
        <v>135</v>
      </c>
      <c r="G27" t="s">
        <v>144</v>
      </c>
    </row>
    <row r="28" spans="1:8" x14ac:dyDescent="0.2">
      <c r="A28" t="s">
        <v>40</v>
      </c>
      <c r="B28" s="2" t="s">
        <v>41</v>
      </c>
      <c r="C28" s="3"/>
      <c r="D28" s="3"/>
      <c r="E28" s="3"/>
    </row>
    <row r="29" spans="1:8" x14ac:dyDescent="0.2">
      <c r="A29" t="s">
        <v>42</v>
      </c>
      <c r="B29" t="s">
        <v>43</v>
      </c>
      <c r="C29" s="10" t="s">
        <v>132</v>
      </c>
      <c r="D29" s="10" t="s">
        <v>133</v>
      </c>
      <c r="E29" s="3" t="s">
        <v>134</v>
      </c>
      <c r="F29" t="s">
        <v>135</v>
      </c>
      <c r="G29" t="s">
        <v>136</v>
      </c>
      <c r="H29" t="s">
        <v>144</v>
      </c>
    </row>
    <row r="30" spans="1:8" x14ac:dyDescent="0.2">
      <c r="A30" t="s">
        <v>44</v>
      </c>
      <c r="B30" t="s">
        <v>45</v>
      </c>
      <c r="C30" s="11" t="s">
        <v>132</v>
      </c>
      <c r="D30" s="11" t="s">
        <v>133</v>
      </c>
      <c r="E30" s="3" t="s">
        <v>134</v>
      </c>
      <c r="F30" t="s">
        <v>135</v>
      </c>
      <c r="G30" t="s">
        <v>144</v>
      </c>
    </row>
    <row r="31" spans="1:8" x14ac:dyDescent="0.2">
      <c r="A31" t="s">
        <v>46</v>
      </c>
      <c r="B31" s="2" t="s">
        <v>47</v>
      </c>
      <c r="C31" s="3"/>
      <c r="D31" s="3"/>
      <c r="E31" s="3"/>
    </row>
    <row r="32" spans="1:8" ht="28.5" x14ac:dyDescent="0.2">
      <c r="A32" t="s">
        <v>48</v>
      </c>
      <c r="B32" t="s">
        <v>49</v>
      </c>
      <c r="C32" s="11" t="s">
        <v>132</v>
      </c>
      <c r="D32" s="11" t="s">
        <v>134</v>
      </c>
      <c r="E32" s="3" t="s">
        <v>144</v>
      </c>
    </row>
    <row r="33" spans="1:7" x14ac:dyDescent="0.2">
      <c r="A33" t="s">
        <v>50</v>
      </c>
      <c r="B33" s="2" t="s">
        <v>51</v>
      </c>
      <c r="C33" s="3"/>
      <c r="D33" s="3"/>
      <c r="E33" s="3"/>
    </row>
    <row r="34" spans="1:7" ht="28.5" x14ac:dyDescent="0.2">
      <c r="A34" t="s">
        <v>52</v>
      </c>
      <c r="B34" t="s">
        <v>53</v>
      </c>
      <c r="C34" s="11" t="s">
        <v>132</v>
      </c>
      <c r="D34" s="11" t="s">
        <v>134</v>
      </c>
      <c r="E34" s="3" t="s">
        <v>144</v>
      </c>
    </row>
    <row r="35" spans="1:7" x14ac:dyDescent="0.2">
      <c r="A35" t="s">
        <v>54</v>
      </c>
      <c r="B35" t="s">
        <v>55</v>
      </c>
      <c r="C35" s="11" t="s">
        <v>132</v>
      </c>
      <c r="D35" s="11" t="s">
        <v>133</v>
      </c>
      <c r="E35" s="3" t="s">
        <v>134</v>
      </c>
      <c r="F35" t="s">
        <v>135</v>
      </c>
      <c r="G35" t="s">
        <v>144</v>
      </c>
    </row>
    <row r="36" spans="1:7" x14ac:dyDescent="0.2">
      <c r="A36" s="7" t="s">
        <v>56</v>
      </c>
      <c r="B36" s="8" t="s">
        <v>23</v>
      </c>
      <c r="C36" s="3"/>
      <c r="D36" s="3"/>
      <c r="E36" s="3"/>
    </row>
    <row r="37" spans="1:7" x14ac:dyDescent="0.2">
      <c r="A37" s="7" t="s">
        <v>57</v>
      </c>
      <c r="B37" s="7" t="s">
        <v>58</v>
      </c>
      <c r="C37" s="9" t="s">
        <v>127</v>
      </c>
      <c r="D37" s="3"/>
      <c r="E37" s="3"/>
    </row>
    <row r="38" spans="1:7" x14ac:dyDescent="0.2">
      <c r="A38" s="1"/>
      <c r="B38" s="1"/>
      <c r="C38" s="3"/>
      <c r="D38" s="3"/>
      <c r="E38" s="3"/>
    </row>
    <row r="39" spans="1:7" x14ac:dyDescent="0.2">
      <c r="A39" t="s">
        <v>59</v>
      </c>
      <c r="B39" s="2" t="s">
        <v>60</v>
      </c>
      <c r="C39" s="3"/>
      <c r="D39" s="3"/>
      <c r="E39" s="3"/>
    </row>
    <row r="40" spans="1:7" x14ac:dyDescent="0.2">
      <c r="A40" t="s">
        <v>61</v>
      </c>
      <c r="B40" s="2" t="s">
        <v>62</v>
      </c>
      <c r="C40" s="3"/>
      <c r="D40" s="3"/>
      <c r="E40" s="3"/>
    </row>
    <row r="41" spans="1:7" x14ac:dyDescent="0.2">
      <c r="A41" t="s">
        <v>63</v>
      </c>
      <c r="B41" t="s">
        <v>64</v>
      </c>
      <c r="C41" s="11" t="s">
        <v>137</v>
      </c>
      <c r="D41" s="3"/>
      <c r="E41" s="3"/>
    </row>
    <row r="42" spans="1:7" x14ac:dyDescent="0.2">
      <c r="A42" t="s">
        <v>65</v>
      </c>
      <c r="B42" t="s">
        <v>66</v>
      </c>
      <c r="C42" s="11" t="s">
        <v>137</v>
      </c>
      <c r="D42" s="3"/>
      <c r="E42" s="3"/>
    </row>
    <row r="43" spans="1:7" x14ac:dyDescent="0.2">
      <c r="A43" t="s">
        <v>67</v>
      </c>
      <c r="B43" t="s">
        <v>68</v>
      </c>
      <c r="C43" s="9" t="s">
        <v>138</v>
      </c>
      <c r="D43" s="3"/>
      <c r="E43" s="3"/>
    </row>
    <row r="44" spans="1:7" x14ac:dyDescent="0.2">
      <c r="A44" t="s">
        <v>69</v>
      </c>
      <c r="B44" s="2" t="s">
        <v>9</v>
      </c>
      <c r="C44" s="3"/>
      <c r="D44" s="3"/>
      <c r="E44" s="3"/>
    </row>
    <row r="45" spans="1:7" x14ac:dyDescent="0.2">
      <c r="A45" t="s">
        <v>70</v>
      </c>
      <c r="B45" t="s">
        <v>71</v>
      </c>
      <c r="C45" s="10" t="s">
        <v>139</v>
      </c>
      <c r="D45" s="3"/>
      <c r="E45" s="3"/>
    </row>
    <row r="46" spans="1:7" x14ac:dyDescent="0.2">
      <c r="A46" t="s">
        <v>72</v>
      </c>
      <c r="B46" t="s">
        <v>73</v>
      </c>
      <c r="C46" s="10" t="s">
        <v>139</v>
      </c>
      <c r="D46" s="3"/>
      <c r="E46" s="3"/>
    </row>
    <row r="47" spans="1:7" x14ac:dyDescent="0.2">
      <c r="A47" t="s">
        <v>74</v>
      </c>
      <c r="B47" t="s">
        <v>75</v>
      </c>
      <c r="C47" s="10" t="s">
        <v>139</v>
      </c>
      <c r="D47" s="10" t="s">
        <v>140</v>
      </c>
      <c r="E47" s="3"/>
    </row>
    <row r="48" spans="1:7" x14ac:dyDescent="0.2">
      <c r="A48" t="s">
        <v>76</v>
      </c>
      <c r="B48" s="2" t="s">
        <v>77</v>
      </c>
      <c r="C48" s="3"/>
      <c r="D48" s="3"/>
      <c r="E48" s="3"/>
    </row>
    <row r="49" spans="1:5" x14ac:dyDescent="0.2">
      <c r="A49" t="s">
        <v>78</v>
      </c>
      <c r="B49" t="s">
        <v>79</v>
      </c>
      <c r="C49" s="10" t="s">
        <v>139</v>
      </c>
      <c r="D49" s="10" t="s">
        <v>140</v>
      </c>
      <c r="E49" s="3" t="s">
        <v>141</v>
      </c>
    </row>
    <row r="50" spans="1:5" x14ac:dyDescent="0.2">
      <c r="A50" t="s">
        <v>80</v>
      </c>
      <c r="B50" t="s">
        <v>81</v>
      </c>
      <c r="C50" s="10" t="s">
        <v>139</v>
      </c>
      <c r="D50" s="10" t="s">
        <v>140</v>
      </c>
      <c r="E50" s="3"/>
    </row>
    <row r="51" spans="1:5" x14ac:dyDescent="0.2">
      <c r="A51" t="s">
        <v>82</v>
      </c>
      <c r="B51" t="s">
        <v>83</v>
      </c>
      <c r="C51" s="10" t="s">
        <v>139</v>
      </c>
      <c r="D51" s="10" t="s">
        <v>140</v>
      </c>
      <c r="E51" s="3"/>
    </row>
    <row r="52" spans="1:5" x14ac:dyDescent="0.2">
      <c r="A52" t="s">
        <v>84</v>
      </c>
      <c r="B52" s="2" t="s">
        <v>85</v>
      </c>
      <c r="C52" s="3"/>
      <c r="D52" s="3"/>
      <c r="E52" s="3"/>
    </row>
    <row r="53" spans="1:5" x14ac:dyDescent="0.2">
      <c r="A53" t="s">
        <v>86</v>
      </c>
      <c r="B53" s="2" t="s">
        <v>87</v>
      </c>
      <c r="C53" s="3"/>
      <c r="D53" s="3"/>
      <c r="E53" s="3"/>
    </row>
    <row r="54" spans="1:5" x14ac:dyDescent="0.2">
      <c r="A54" t="s">
        <v>88</v>
      </c>
      <c r="B54" t="s">
        <v>89</v>
      </c>
      <c r="C54" s="11" t="s">
        <v>142</v>
      </c>
      <c r="D54" s="3"/>
      <c r="E54" s="3"/>
    </row>
    <row r="55" spans="1:5" x14ac:dyDescent="0.2">
      <c r="A55" t="s">
        <v>90</v>
      </c>
      <c r="B55" t="s">
        <v>91</v>
      </c>
      <c r="C55" s="11" t="s">
        <v>143</v>
      </c>
      <c r="D55" s="3"/>
      <c r="E55" s="3"/>
    </row>
    <row r="56" spans="1:5" x14ac:dyDescent="0.2">
      <c r="A56" t="s">
        <v>92</v>
      </c>
      <c r="B56" s="2" t="s">
        <v>62</v>
      </c>
      <c r="C56" s="3"/>
      <c r="D56" s="3"/>
      <c r="E56" s="3"/>
    </row>
    <row r="57" spans="1:5" x14ac:dyDescent="0.2">
      <c r="A57" t="s">
        <v>93</v>
      </c>
      <c r="B57" t="s">
        <v>94</v>
      </c>
      <c r="C57" s="11" t="s">
        <v>137</v>
      </c>
      <c r="D57" s="3"/>
      <c r="E57" s="3"/>
    </row>
    <row r="58" spans="1:5" x14ac:dyDescent="0.2">
      <c r="A58" t="s">
        <v>95</v>
      </c>
      <c r="B58" t="s">
        <v>66</v>
      </c>
      <c r="C58" s="11" t="s">
        <v>137</v>
      </c>
      <c r="D58" s="3"/>
      <c r="E58" s="3"/>
    </row>
    <row r="59" spans="1:5" ht="42.75" x14ac:dyDescent="0.2">
      <c r="A59" t="s">
        <v>96</v>
      </c>
      <c r="B59" t="s">
        <v>97</v>
      </c>
      <c r="C59" s="9" t="s">
        <v>151</v>
      </c>
      <c r="D59" s="3" t="s">
        <v>187</v>
      </c>
      <c r="E59" s="3"/>
    </row>
    <row r="60" spans="1:5" x14ac:dyDescent="0.2">
      <c r="A60" t="s">
        <v>98</v>
      </c>
      <c r="B60" s="2" t="s">
        <v>9</v>
      </c>
      <c r="C60" s="3"/>
      <c r="D60" s="3"/>
      <c r="E60" s="3"/>
    </row>
    <row r="61" spans="1:5" x14ac:dyDescent="0.2">
      <c r="A61" t="s">
        <v>99</v>
      </c>
      <c r="B61" t="s">
        <v>100</v>
      </c>
      <c r="C61" s="10" t="s">
        <v>152</v>
      </c>
      <c r="D61" s="10" t="s">
        <v>140</v>
      </c>
      <c r="E61" s="3"/>
    </row>
    <row r="62" spans="1:5" x14ac:dyDescent="0.2">
      <c r="A62" t="s">
        <v>101</v>
      </c>
      <c r="B62" t="s">
        <v>102</v>
      </c>
      <c r="C62" s="10" t="s">
        <v>140</v>
      </c>
      <c r="D62" s="10"/>
      <c r="E62" s="3"/>
    </row>
    <row r="63" spans="1:5" x14ac:dyDescent="0.2">
      <c r="A63" t="s">
        <v>103</v>
      </c>
      <c r="B63" t="s">
        <v>104</v>
      </c>
      <c r="C63" s="10" t="s">
        <v>152</v>
      </c>
      <c r="D63" s="10" t="s">
        <v>141</v>
      </c>
      <c r="E63" s="3"/>
    </row>
    <row r="64" spans="1:5" x14ac:dyDescent="0.2">
      <c r="A64" t="s">
        <v>105</v>
      </c>
      <c r="B64" t="s">
        <v>75</v>
      </c>
      <c r="C64" s="10" t="s">
        <v>152</v>
      </c>
      <c r="D64" s="10" t="s">
        <v>140</v>
      </c>
      <c r="E64" s="3"/>
    </row>
    <row r="65" spans="1:5" x14ac:dyDescent="0.2">
      <c r="A65" t="s">
        <v>106</v>
      </c>
      <c r="B65" t="s">
        <v>107</v>
      </c>
      <c r="C65" s="10" t="s">
        <v>153</v>
      </c>
      <c r="D65" s="10"/>
      <c r="E65" s="3"/>
    </row>
    <row r="66" spans="1:5" x14ac:dyDescent="0.2">
      <c r="A66" t="s">
        <v>108</v>
      </c>
      <c r="B66" s="2" t="s">
        <v>33</v>
      </c>
      <c r="C66" s="3"/>
      <c r="D66" s="3"/>
      <c r="E66" s="3"/>
    </row>
    <row r="67" spans="1:5" x14ac:dyDescent="0.2">
      <c r="A67" t="s">
        <v>109</v>
      </c>
      <c r="B67" t="s">
        <v>110</v>
      </c>
      <c r="C67" s="11" t="s">
        <v>154</v>
      </c>
      <c r="D67" s="3" t="s">
        <v>155</v>
      </c>
      <c r="E67" s="3" t="s">
        <v>156</v>
      </c>
    </row>
    <row r="68" spans="1:5" x14ac:dyDescent="0.2">
      <c r="A68" t="s">
        <v>111</v>
      </c>
      <c r="B68" t="s">
        <v>112</v>
      </c>
      <c r="C68" s="11" t="s">
        <v>154</v>
      </c>
      <c r="D68" s="3" t="s">
        <v>155</v>
      </c>
      <c r="E68" s="3" t="s">
        <v>156</v>
      </c>
    </row>
    <row r="69" spans="1:5" x14ac:dyDescent="0.2">
      <c r="A69" t="s">
        <v>113</v>
      </c>
      <c r="B69" t="s">
        <v>114</v>
      </c>
      <c r="C69" s="11" t="s">
        <v>154</v>
      </c>
      <c r="D69" s="3" t="s">
        <v>155</v>
      </c>
      <c r="E69" s="3" t="s">
        <v>156</v>
      </c>
    </row>
    <row r="70" spans="1:5" x14ac:dyDescent="0.2">
      <c r="A70" t="s">
        <v>115</v>
      </c>
      <c r="B70" s="2" t="s">
        <v>77</v>
      </c>
      <c r="C70" s="3"/>
      <c r="D70" s="3"/>
      <c r="E70" s="3"/>
    </row>
    <row r="71" spans="1:5" x14ac:dyDescent="0.2">
      <c r="A71" t="s">
        <v>116</v>
      </c>
      <c r="B71" t="s">
        <v>79</v>
      </c>
      <c r="C71" s="10" t="s">
        <v>139</v>
      </c>
      <c r="D71" s="10" t="s">
        <v>140</v>
      </c>
      <c r="E71" s="3" t="s">
        <v>141</v>
      </c>
    </row>
    <row r="72" spans="1:5" x14ac:dyDescent="0.2">
      <c r="A72" t="s">
        <v>117</v>
      </c>
      <c r="B72" t="s">
        <v>81</v>
      </c>
      <c r="C72" s="10" t="s">
        <v>152</v>
      </c>
      <c r="D72" s="10" t="s">
        <v>140</v>
      </c>
      <c r="E72" s="3"/>
    </row>
    <row r="73" spans="1:5" x14ac:dyDescent="0.2">
      <c r="A73" t="s">
        <v>118</v>
      </c>
      <c r="B73" t="s">
        <v>83</v>
      </c>
      <c r="C73" s="10" t="s">
        <v>152</v>
      </c>
      <c r="D73" s="10" t="s">
        <v>140</v>
      </c>
      <c r="E73" s="3"/>
    </row>
    <row r="76" spans="1:5" x14ac:dyDescent="0.2">
      <c r="A76" t="s">
        <v>147</v>
      </c>
      <c r="B76" t="s">
        <v>148</v>
      </c>
      <c r="C76" t="s">
        <v>188</v>
      </c>
    </row>
    <row r="77" spans="1:5" x14ac:dyDescent="0.2">
      <c r="B77" t="s">
        <v>149</v>
      </c>
      <c r="C77" t="s">
        <v>189</v>
      </c>
    </row>
    <row r="78" spans="1:5" x14ac:dyDescent="0.2">
      <c r="B78" t="s">
        <v>150</v>
      </c>
      <c r="C78" t="s">
        <v>190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57"/>
  <sheetViews>
    <sheetView workbookViewId="0">
      <selection activeCell="G57" sqref="G57:J57"/>
    </sheetView>
  </sheetViews>
  <sheetFormatPr defaultRowHeight="14.25" x14ac:dyDescent="0.2"/>
  <cols>
    <col min="1" max="1" width="57.125" customWidth="1"/>
    <col min="2" max="5" width="9" customWidth="1"/>
    <col min="6" max="6" width="3" customWidth="1"/>
    <col min="7" max="10" width="9" customWidth="1"/>
    <col min="12" max="12" width="13.375" customWidth="1"/>
    <col min="14" max="14" width="43.75" customWidth="1"/>
    <col min="15" max="15" width="9.875" customWidth="1"/>
  </cols>
  <sheetData>
    <row r="1" spans="1:15" ht="15" thickBot="1" x14ac:dyDescent="0.25"/>
    <row r="2" spans="1:15" ht="16.5" thickBot="1" x14ac:dyDescent="0.3">
      <c r="A2" s="13"/>
      <c r="B2" s="84" t="s">
        <v>158</v>
      </c>
      <c r="C2" s="85"/>
      <c r="D2" s="85"/>
      <c r="E2" s="86"/>
      <c r="G2" s="84" t="s">
        <v>186</v>
      </c>
      <c r="H2" s="85"/>
      <c r="I2" s="85"/>
      <c r="J2" s="86"/>
      <c r="K2" s="17" t="s">
        <v>191</v>
      </c>
      <c r="L2" s="18" t="s">
        <v>192</v>
      </c>
      <c r="N2" s="20" t="s">
        <v>193</v>
      </c>
      <c r="O2" s="21" t="s">
        <v>194</v>
      </c>
    </row>
    <row r="3" spans="1:15" ht="32.25" thickBot="1" x14ac:dyDescent="0.3">
      <c r="A3" s="13"/>
      <c r="B3" s="30" t="s">
        <v>245</v>
      </c>
      <c r="C3" s="30" t="s">
        <v>246</v>
      </c>
      <c r="D3" s="30" t="s">
        <v>247</v>
      </c>
      <c r="E3" s="30" t="s">
        <v>248</v>
      </c>
      <c r="G3" s="30" t="s">
        <v>245</v>
      </c>
      <c r="H3" s="30" t="s">
        <v>246</v>
      </c>
      <c r="I3" s="30" t="s">
        <v>247</v>
      </c>
      <c r="J3" s="30" t="s">
        <v>248</v>
      </c>
      <c r="K3" s="31"/>
      <c r="L3" s="32"/>
      <c r="N3" s="33"/>
      <c r="O3" s="34"/>
    </row>
    <row r="4" spans="1:15" ht="15" thickBot="1" x14ac:dyDescent="0.25">
      <c r="A4" s="14" t="s">
        <v>159</v>
      </c>
      <c r="B4" s="15">
        <v>0.36899999999999999</v>
      </c>
      <c r="C4" s="15">
        <v>0.35</v>
      </c>
      <c r="D4" s="15">
        <v>0.13</v>
      </c>
      <c r="E4" s="15">
        <v>0.151</v>
      </c>
      <c r="G4" s="16">
        <v>0.29708388671728864</v>
      </c>
      <c r="H4" s="16">
        <v>0.32990791816961496</v>
      </c>
      <c r="I4" s="16">
        <v>0.16785559700498154</v>
      </c>
      <c r="J4" s="16">
        <v>0.20515259810812664</v>
      </c>
      <c r="K4" s="16">
        <v>9.5000000000000001E-2</v>
      </c>
      <c r="L4" s="16" t="s">
        <v>209</v>
      </c>
      <c r="M4" t="s">
        <v>214</v>
      </c>
      <c r="N4" s="22" t="s">
        <v>195</v>
      </c>
      <c r="O4" s="23">
        <v>8.1000000000000003E-2</v>
      </c>
    </row>
    <row r="5" spans="1:15" ht="15" thickBot="1" x14ac:dyDescent="0.25">
      <c r="A5" s="14" t="s">
        <v>155</v>
      </c>
      <c r="B5" s="15">
        <v>0.20499999999999999</v>
      </c>
      <c r="C5" s="15">
        <v>0.50600000000000001</v>
      </c>
      <c r="D5" s="15">
        <v>6.0999999999999999E-2</v>
      </c>
      <c r="E5" s="15">
        <v>0.22800000000000001</v>
      </c>
      <c r="G5" s="16">
        <v>0.18029899711737937</v>
      </c>
      <c r="H5" s="16">
        <v>0.44135267284442004</v>
      </c>
      <c r="I5" s="16">
        <v>9.3934908724661065E-2</v>
      </c>
      <c r="J5" s="16">
        <v>0.2844134213135085</v>
      </c>
      <c r="N5" s="22" t="s">
        <v>196</v>
      </c>
      <c r="O5" s="23" t="s">
        <v>197</v>
      </c>
    </row>
    <row r="6" spans="1:15" ht="15" thickBot="1" x14ac:dyDescent="0.25">
      <c r="A6" s="14" t="s">
        <v>156</v>
      </c>
      <c r="B6" s="15">
        <v>0.20499999999999999</v>
      </c>
      <c r="C6" s="15">
        <v>0.50600000000000001</v>
      </c>
      <c r="D6" s="15">
        <v>6.0999999999999999E-2</v>
      </c>
      <c r="E6" s="15">
        <v>0.22800000000000001</v>
      </c>
      <c r="G6" s="16">
        <v>0.18029899711737937</v>
      </c>
      <c r="H6" s="16">
        <v>0.44135267284442004</v>
      </c>
      <c r="I6" s="16">
        <v>9.3934908724661065E-2</v>
      </c>
      <c r="J6" s="16">
        <v>0.2844134213135085</v>
      </c>
      <c r="N6" s="22" t="s">
        <v>198</v>
      </c>
      <c r="O6" s="23" t="s">
        <v>197</v>
      </c>
    </row>
    <row r="7" spans="1:15" ht="15" thickBot="1" x14ac:dyDescent="0.25">
      <c r="A7" s="14" t="s">
        <v>160</v>
      </c>
      <c r="B7" s="15">
        <v>0.48799999999999999</v>
      </c>
      <c r="C7" s="15">
        <v>0.19500000000000001</v>
      </c>
      <c r="D7" s="15">
        <v>0.222</v>
      </c>
      <c r="E7" s="15">
        <v>9.5000000000000001E-2</v>
      </c>
      <c r="G7" s="16">
        <v>0.37977755852036865</v>
      </c>
      <c r="H7" s="16">
        <v>0.21441432484643452</v>
      </c>
      <c r="I7" s="16">
        <v>0.25786341834811854</v>
      </c>
      <c r="J7" s="16">
        <v>0.14794469828509066</v>
      </c>
      <c r="N7" s="22" t="s">
        <v>199</v>
      </c>
      <c r="O7" s="23">
        <v>9.5000000000000001E-2</v>
      </c>
    </row>
    <row r="8" spans="1:15" ht="15" thickBot="1" x14ac:dyDescent="0.25">
      <c r="A8" s="14" t="s">
        <v>161</v>
      </c>
      <c r="B8" s="15">
        <v>0.39700000000000002</v>
      </c>
      <c r="C8" s="15">
        <v>0.26700000000000002</v>
      </c>
      <c r="D8" s="15">
        <v>0.19700000000000001</v>
      </c>
      <c r="E8" s="15">
        <v>0.13900000000000001</v>
      </c>
      <c r="G8" s="16">
        <v>0.31426334535685896</v>
      </c>
      <c r="H8" s="16">
        <v>0.26419129476751424</v>
      </c>
      <c r="I8" s="16">
        <v>0.22843509316305424</v>
      </c>
      <c r="J8" s="16">
        <v>0.19311026671259612</v>
      </c>
      <c r="N8" s="22" t="s">
        <v>200</v>
      </c>
      <c r="O8" s="23">
        <v>0.184</v>
      </c>
    </row>
    <row r="9" spans="1:15" ht="15" thickBot="1" x14ac:dyDescent="0.25">
      <c r="A9" s="14" t="s">
        <v>162</v>
      </c>
      <c r="B9" s="15">
        <v>0.36399999999999999</v>
      </c>
      <c r="C9" s="15">
        <v>0.30199999999999999</v>
      </c>
      <c r="D9" s="15">
        <v>0.17899999999999999</v>
      </c>
      <c r="E9" s="15">
        <v>0.155</v>
      </c>
      <c r="G9" s="16">
        <v>0.29094066466442003</v>
      </c>
      <c r="H9" s="16">
        <v>0.28960621953245613</v>
      </c>
      <c r="I9" s="16">
        <v>0.21001519879020558</v>
      </c>
      <c r="J9" s="16">
        <v>0.20943791701292036</v>
      </c>
      <c r="N9" s="22" t="s">
        <v>201</v>
      </c>
      <c r="O9" s="23">
        <v>0.122</v>
      </c>
    </row>
    <row r="10" spans="1:15" ht="15" thickBot="1" x14ac:dyDescent="0.25">
      <c r="A10" s="14" t="s">
        <v>163</v>
      </c>
      <c r="B10" s="15">
        <v>0.54700000000000004</v>
      </c>
      <c r="C10" s="15">
        <v>0.121</v>
      </c>
      <c r="D10" s="15">
        <v>0.27</v>
      </c>
      <c r="E10" s="15">
        <v>6.2E-2</v>
      </c>
      <c r="G10" s="16">
        <v>0.42091640380931472</v>
      </c>
      <c r="H10" s="16">
        <v>0.15951248886943728</v>
      </c>
      <c r="I10" s="16">
        <v>0.3043022340007584</v>
      </c>
      <c r="J10" s="16">
        <v>0.11526887332050655</v>
      </c>
      <c r="N10" s="22" t="s">
        <v>202</v>
      </c>
      <c r="O10" s="23">
        <v>0.184</v>
      </c>
    </row>
    <row r="11" spans="1:15" ht="15" thickBot="1" x14ac:dyDescent="0.25">
      <c r="A11" s="14" t="s">
        <v>164</v>
      </c>
      <c r="B11" s="15">
        <v>0.40699999999999997</v>
      </c>
      <c r="C11" s="15">
        <v>0.25700000000000001</v>
      </c>
      <c r="D11" s="15">
        <v>0.20200000000000001</v>
      </c>
      <c r="E11" s="15">
        <v>0.13400000000000001</v>
      </c>
      <c r="G11" s="16">
        <v>0.32136049442339559</v>
      </c>
      <c r="H11" s="16">
        <v>0.25699181997917692</v>
      </c>
      <c r="I11" s="16">
        <v>0.23361511956158074</v>
      </c>
      <c r="J11" s="16">
        <v>0.18803256603584381</v>
      </c>
      <c r="N11" s="22" t="s">
        <v>203</v>
      </c>
      <c r="O11" s="23">
        <v>0.184</v>
      </c>
    </row>
    <row r="12" spans="1:15" ht="15" thickBot="1" x14ac:dyDescent="0.25">
      <c r="A12" s="14" t="s">
        <v>165</v>
      </c>
      <c r="B12" s="15">
        <v>0.45500000000000002</v>
      </c>
      <c r="C12" s="15">
        <v>0.21</v>
      </c>
      <c r="D12" s="15">
        <v>0.22600000000000001</v>
      </c>
      <c r="E12" s="15">
        <v>0.109</v>
      </c>
      <c r="G12" s="16">
        <v>0.35547576555638916</v>
      </c>
      <c r="H12" s="16">
        <v>0.22326266997691879</v>
      </c>
      <c r="I12" s="16">
        <v>0.25843011217698381</v>
      </c>
      <c r="J12" s="16">
        <v>0.16283145228973184</v>
      </c>
      <c r="N12" s="22" t="s">
        <v>204</v>
      </c>
      <c r="O12" s="23">
        <v>9.5000000000000001E-2</v>
      </c>
    </row>
    <row r="13" spans="1:15" ht="15" thickBot="1" x14ac:dyDescent="0.25">
      <c r="A13" s="14" t="s">
        <v>166</v>
      </c>
      <c r="B13" s="15">
        <v>0.50900000000000001</v>
      </c>
      <c r="C13" s="15">
        <v>0.157</v>
      </c>
      <c r="D13" s="15">
        <v>0.253</v>
      </c>
      <c r="E13" s="15">
        <v>8.1000000000000003E-2</v>
      </c>
      <c r="G13" s="16">
        <v>0.39384932612926749</v>
      </c>
      <c r="H13" s="16">
        <v>0.18521383510164571</v>
      </c>
      <c r="I13" s="16">
        <v>0.28635312063149249</v>
      </c>
      <c r="J13" s="16">
        <v>0.13458371813758549</v>
      </c>
      <c r="N13" s="22" t="s">
        <v>205</v>
      </c>
      <c r="O13" s="23">
        <v>9.5000000000000001E-2</v>
      </c>
    </row>
    <row r="14" spans="1:15" ht="15" thickBot="1" x14ac:dyDescent="0.25">
      <c r="A14" s="14" t="s">
        <v>167</v>
      </c>
      <c r="B14" s="15">
        <v>0.59099999999999997</v>
      </c>
      <c r="C14" s="15">
        <v>0.19600000000000001</v>
      </c>
      <c r="D14" s="15">
        <v>0.14599999999999999</v>
      </c>
      <c r="E14" s="15">
        <v>6.7000000000000004E-2</v>
      </c>
      <c r="G14" s="16">
        <v>0.45796957771775237</v>
      </c>
      <c r="H14" s="16">
        <v>0.22640594862583513</v>
      </c>
      <c r="I14" s="16">
        <v>0.20176692379172953</v>
      </c>
      <c r="J14" s="16">
        <v>0.11385754986469096</v>
      </c>
      <c r="N14" s="22" t="s">
        <v>206</v>
      </c>
      <c r="O14" s="23">
        <v>0.11600000000000001</v>
      </c>
    </row>
    <row r="15" spans="1:15" ht="15" thickBot="1" x14ac:dyDescent="0.25">
      <c r="A15" s="14" t="s">
        <v>168</v>
      </c>
      <c r="B15" s="15">
        <v>0.66600000000000004</v>
      </c>
      <c r="C15" s="15">
        <v>0</v>
      </c>
      <c r="D15" s="15">
        <v>0.33400000000000002</v>
      </c>
      <c r="E15" s="15">
        <v>0</v>
      </c>
      <c r="G15" s="16">
        <v>0.50527456647399482</v>
      </c>
      <c r="H15" s="16">
        <v>7.2182080924855493E-2</v>
      </c>
      <c r="I15" s="16">
        <v>0.36972543352602472</v>
      </c>
      <c r="J15" s="16">
        <v>5.2817919075144409E-2</v>
      </c>
      <c r="N15" s="22" t="s">
        <v>207</v>
      </c>
      <c r="O15" s="23">
        <v>9.5000000000000001E-2</v>
      </c>
    </row>
    <row r="16" spans="1:15" ht="15" thickBot="1" x14ac:dyDescent="0.25">
      <c r="A16" s="14" t="s">
        <v>169</v>
      </c>
      <c r="B16" s="15">
        <v>0.624</v>
      </c>
      <c r="C16" s="15">
        <v>4.2000000000000003E-2</v>
      </c>
      <c r="D16" s="15">
        <v>0.313</v>
      </c>
      <c r="E16" s="15">
        <v>2.1000000000000001E-2</v>
      </c>
      <c r="G16" s="16">
        <v>0.47546654039452096</v>
      </c>
      <c r="H16" s="16">
        <v>0.10241987503584341</v>
      </c>
      <c r="I16" s="16">
        <v>0.3479693226521689</v>
      </c>
      <c r="J16" s="16">
        <v>7.4144261917485299E-2</v>
      </c>
      <c r="N16" s="22" t="s">
        <v>208</v>
      </c>
      <c r="O16" s="23">
        <v>9.5000000000000001E-2</v>
      </c>
    </row>
    <row r="17" spans="1:14" x14ac:dyDescent="0.2">
      <c r="A17" s="14" t="s">
        <v>170</v>
      </c>
      <c r="B17" s="15">
        <v>0.44400000000000001</v>
      </c>
      <c r="C17" s="15">
        <v>0.222</v>
      </c>
      <c r="D17" s="15">
        <v>0.223</v>
      </c>
      <c r="E17" s="15">
        <v>0.111</v>
      </c>
      <c r="G17" s="16">
        <v>0.34771785719676923</v>
      </c>
      <c r="H17" s="16">
        <v>0.23201042122579565</v>
      </c>
      <c r="I17" s="16">
        <v>0.25472884747849645</v>
      </c>
      <c r="J17" s="16">
        <v>0.1655428740989463</v>
      </c>
      <c r="N17" s="19" t="s">
        <v>210</v>
      </c>
    </row>
    <row r="18" spans="1:14" x14ac:dyDescent="0.2">
      <c r="A18" s="14" t="s">
        <v>171</v>
      </c>
      <c r="B18" s="15">
        <v>0.317</v>
      </c>
      <c r="C18" s="15">
        <v>0.34899999999999998</v>
      </c>
      <c r="D18" s="15">
        <v>0.159</v>
      </c>
      <c r="E18" s="15">
        <v>0.17499999999999999</v>
      </c>
      <c r="G18" s="16">
        <v>0.2575840640516846</v>
      </c>
      <c r="H18" s="16">
        <v>0.32344375103759865</v>
      </c>
      <c r="I18" s="16">
        <v>0.18853333252958704</v>
      </c>
      <c r="J18" s="16">
        <v>0.23043885238114092</v>
      </c>
    </row>
    <row r="19" spans="1:14" x14ac:dyDescent="0.2">
      <c r="A19" s="14" t="s">
        <v>172</v>
      </c>
      <c r="B19" s="15">
        <v>0.57799999999999996</v>
      </c>
      <c r="C19" s="15">
        <v>8.8000000000000009E-2</v>
      </c>
      <c r="D19" s="15">
        <v>0.28999999999999998</v>
      </c>
      <c r="E19" s="15">
        <v>4.4000000000000004E-2</v>
      </c>
      <c r="G19" s="16">
        <v>0.44281965468843182</v>
      </c>
      <c r="H19" s="16">
        <v>0.13553745906216702</v>
      </c>
      <c r="I19" s="16">
        <v>0.32414120121888756</v>
      </c>
      <c r="J19" s="16">
        <v>9.7501685030520355E-2</v>
      </c>
    </row>
    <row r="20" spans="1:14" x14ac:dyDescent="0.2">
      <c r="A20" s="14" t="s">
        <v>173</v>
      </c>
      <c r="B20" s="15">
        <v>0.20499999999999999</v>
      </c>
      <c r="C20" s="15">
        <v>0.50600000000000001</v>
      </c>
      <c r="D20" s="15">
        <v>6.0999999999999999E-2</v>
      </c>
      <c r="E20" s="15">
        <v>0.22800000000000001</v>
      </c>
      <c r="G20" s="16">
        <v>0.18029899711737937</v>
      </c>
      <c r="H20" s="16">
        <v>0.44135267284442004</v>
      </c>
      <c r="I20" s="16">
        <v>9.3934908724661065E-2</v>
      </c>
      <c r="J20" s="16">
        <v>0.2844134213135085</v>
      </c>
    </row>
    <row r="21" spans="1:14" x14ac:dyDescent="0.2">
      <c r="A21" s="14" t="s">
        <v>174</v>
      </c>
      <c r="B21" s="15">
        <v>0.20499999999999999</v>
      </c>
      <c r="C21" s="15">
        <v>0.50600000000000001</v>
      </c>
      <c r="D21" s="15">
        <v>6.0999999999999999E-2</v>
      </c>
      <c r="E21" s="15">
        <v>0.22800000000000001</v>
      </c>
      <c r="G21" s="16">
        <v>0.18029899711737937</v>
      </c>
      <c r="H21" s="16">
        <v>0.44135267284442004</v>
      </c>
      <c r="I21" s="16">
        <v>9.3934908724661065E-2</v>
      </c>
      <c r="J21" s="16">
        <v>0.2844134213135085</v>
      </c>
    </row>
    <row r="22" spans="1:14" x14ac:dyDescent="0.2">
      <c r="A22" s="14" t="s">
        <v>175</v>
      </c>
      <c r="B22" s="15">
        <v>0.48700000000000004</v>
      </c>
      <c r="C22" s="15">
        <v>0.29100000000000004</v>
      </c>
      <c r="D22" s="15">
        <v>0.14299999999999999</v>
      </c>
      <c r="E22" s="15">
        <v>7.9000000000000015E-2</v>
      </c>
      <c r="G22" s="16">
        <v>0.38371862690351871</v>
      </c>
      <c r="H22" s="16">
        <v>0.293825525588985</v>
      </c>
      <c r="I22" s="16">
        <v>0.18843646550020121</v>
      </c>
      <c r="J22" s="16">
        <v>0.1340193820073011</v>
      </c>
      <c r="K22" s="16" t="s">
        <v>213</v>
      </c>
    </row>
    <row r="23" spans="1:14" x14ac:dyDescent="0.2">
      <c r="A23" s="14" t="s">
        <v>143</v>
      </c>
      <c r="B23" s="15">
        <v>0.308</v>
      </c>
      <c r="C23" s="15">
        <v>0.33</v>
      </c>
      <c r="D23" s="15">
        <v>0.17100000000000001</v>
      </c>
      <c r="E23" s="15">
        <v>0.191</v>
      </c>
      <c r="G23" s="16">
        <v>0.2498258727116229</v>
      </c>
      <c r="H23" s="16">
        <v>0.30673006685884691</v>
      </c>
      <c r="I23" s="16">
        <v>0.19874999319078102</v>
      </c>
      <c r="J23" s="16">
        <v>0.24469406723873893</v>
      </c>
      <c r="K23" s="16">
        <f>1.25*1.044</f>
        <v>1.3050000000000002</v>
      </c>
      <c r="L23" s="16" t="s">
        <v>212</v>
      </c>
    </row>
    <row r="24" spans="1:14" x14ac:dyDescent="0.2">
      <c r="A24" s="14" t="s">
        <v>142</v>
      </c>
      <c r="B24" s="15">
        <v>0.42</v>
      </c>
      <c r="C24" s="15">
        <v>0.28799999999999998</v>
      </c>
      <c r="D24" s="15">
        <v>0.16900000000000001</v>
      </c>
      <c r="E24" s="15">
        <v>0.123</v>
      </c>
      <c r="G24" s="16">
        <v>0.33274083520727682</v>
      </c>
      <c r="H24" s="16">
        <v>0.28407897795014986</v>
      </c>
      <c r="I24" s="16">
        <v>0.2058620582734578</v>
      </c>
      <c r="J24" s="16">
        <v>0.17731812856908424</v>
      </c>
      <c r="K24" s="16">
        <v>3.3000000000000002E-2</v>
      </c>
      <c r="L24" s="16" t="s">
        <v>211</v>
      </c>
    </row>
    <row r="25" spans="1:14" x14ac:dyDescent="0.2">
      <c r="A25" s="14" t="s">
        <v>176</v>
      </c>
      <c r="B25" s="15">
        <v>0.317</v>
      </c>
      <c r="C25" s="15">
        <v>0.34899999999999998</v>
      </c>
      <c r="D25" s="15">
        <v>0.159</v>
      </c>
      <c r="E25" s="15">
        <v>0.17499999999999999</v>
      </c>
      <c r="G25" s="16">
        <v>0.2575840640516846</v>
      </c>
      <c r="H25" s="16">
        <v>0.32344375103759865</v>
      </c>
      <c r="I25" s="16">
        <v>0.18853333252958704</v>
      </c>
      <c r="J25" s="16">
        <v>0.23043885238114092</v>
      </c>
    </row>
    <row r="26" spans="1:14" x14ac:dyDescent="0.2">
      <c r="A26" s="14" t="s">
        <v>177</v>
      </c>
      <c r="B26" s="15">
        <v>0.47599999999999998</v>
      </c>
      <c r="C26" s="15">
        <v>0.19</v>
      </c>
      <c r="D26" s="15">
        <v>0.23899999999999999</v>
      </c>
      <c r="E26" s="15">
        <v>9.5000000000000001E-2</v>
      </c>
      <c r="G26" s="16">
        <v>0.37042873420969347</v>
      </c>
      <c r="H26" s="16">
        <v>0.20897210190312923</v>
      </c>
      <c r="I26" s="16">
        <v>0.2713049319538231</v>
      </c>
      <c r="J26" s="16">
        <v>0.14929423193334984</v>
      </c>
    </row>
    <row r="27" spans="1:14" x14ac:dyDescent="0.2">
      <c r="A27" s="14" t="s">
        <v>178</v>
      </c>
      <c r="B27" s="15">
        <v>0.317</v>
      </c>
      <c r="C27" s="15">
        <v>0.34899999999999998</v>
      </c>
      <c r="D27" s="15">
        <v>0.159</v>
      </c>
      <c r="E27" s="15">
        <v>0.17499999999999999</v>
      </c>
      <c r="G27" s="16">
        <v>0.2575840640516846</v>
      </c>
      <c r="H27" s="16">
        <v>0.32344375103759865</v>
      </c>
      <c r="I27" s="16">
        <v>0.18853333252958704</v>
      </c>
      <c r="J27" s="16">
        <v>0.23043885238114092</v>
      </c>
    </row>
    <row r="28" spans="1:14" x14ac:dyDescent="0.2">
      <c r="A28" s="14" t="s">
        <v>179</v>
      </c>
      <c r="B28" s="15">
        <v>0.47599999999999998</v>
      </c>
      <c r="C28" s="15">
        <v>0.19</v>
      </c>
      <c r="D28" s="15">
        <v>0.23899999999999999</v>
      </c>
      <c r="E28" s="15">
        <v>9.5000000000000001E-2</v>
      </c>
      <c r="G28" s="16">
        <v>0.37042873420969347</v>
      </c>
      <c r="H28" s="16">
        <v>0.20897210190312923</v>
      </c>
      <c r="I28" s="16">
        <v>0.2713049319538231</v>
      </c>
      <c r="J28" s="16">
        <v>0.14929423193334984</v>
      </c>
    </row>
    <row r="29" spans="1:14" x14ac:dyDescent="0.2">
      <c r="A29" s="14" t="s">
        <v>180</v>
      </c>
      <c r="B29" s="15">
        <v>0.317</v>
      </c>
      <c r="C29" s="15">
        <v>0.34899999999999998</v>
      </c>
      <c r="D29" s="15">
        <v>0.159</v>
      </c>
      <c r="E29" s="15">
        <v>0.17499999999999999</v>
      </c>
      <c r="G29" s="16">
        <v>0.2575840640516846</v>
      </c>
      <c r="H29" s="16">
        <v>0.32344375103759865</v>
      </c>
      <c r="I29" s="16">
        <v>0.18853333252958704</v>
      </c>
      <c r="J29" s="16">
        <v>0.23043885238114092</v>
      </c>
    </row>
    <row r="30" spans="1:14" x14ac:dyDescent="0.2">
      <c r="A30" s="14" t="s">
        <v>181</v>
      </c>
      <c r="B30" s="15">
        <v>0.317</v>
      </c>
      <c r="C30" s="15">
        <v>0.34899999999999998</v>
      </c>
      <c r="D30" s="15">
        <v>0.159</v>
      </c>
      <c r="E30" s="15">
        <v>0.17499999999999999</v>
      </c>
      <c r="G30" s="16">
        <v>0.2575840640516846</v>
      </c>
      <c r="H30" s="16">
        <v>0.32344375103759865</v>
      </c>
      <c r="I30" s="16">
        <v>0.18853333252958704</v>
      </c>
      <c r="J30" s="16">
        <v>0.23043885238114092</v>
      </c>
    </row>
    <row r="31" spans="1:14" x14ac:dyDescent="0.2">
      <c r="A31" s="14" t="s">
        <v>182</v>
      </c>
      <c r="B31" s="15">
        <v>0.317</v>
      </c>
      <c r="C31" s="15">
        <v>0.34899999999999998</v>
      </c>
      <c r="D31" s="15">
        <v>0.159</v>
      </c>
      <c r="E31" s="15">
        <v>0.17499999999999999</v>
      </c>
      <c r="G31" s="16">
        <v>0.2575840640516846</v>
      </c>
      <c r="H31" s="16">
        <v>0.32344375103759865</v>
      </c>
      <c r="I31" s="16">
        <v>0.18853333252958704</v>
      </c>
      <c r="J31" s="16">
        <v>0.23043885238114092</v>
      </c>
    </row>
    <row r="32" spans="1:14" x14ac:dyDescent="0.2">
      <c r="A32" s="14" t="s">
        <v>183</v>
      </c>
      <c r="B32" s="15">
        <v>0.317</v>
      </c>
      <c r="C32" s="15">
        <v>0.34899999999999998</v>
      </c>
      <c r="D32" s="15">
        <v>0.159</v>
      </c>
      <c r="E32" s="15">
        <v>0.17499999999999999</v>
      </c>
      <c r="G32" s="16">
        <v>0.2575840640516846</v>
      </c>
      <c r="H32" s="16">
        <v>0.32344375103759865</v>
      </c>
      <c r="I32" s="16">
        <v>0.18853333252958704</v>
      </c>
      <c r="J32" s="16">
        <v>0.23043885238114092</v>
      </c>
    </row>
    <row r="33" spans="1:12" x14ac:dyDescent="0.2">
      <c r="A33" s="14" t="s">
        <v>184</v>
      </c>
      <c r="B33" s="15">
        <v>0.317</v>
      </c>
      <c r="C33" s="15">
        <v>0.34899999999999998</v>
      </c>
      <c r="D33" s="15">
        <v>0.159</v>
      </c>
      <c r="E33" s="15">
        <v>0.17499999999999999</v>
      </c>
      <c r="G33" s="16">
        <v>0.2575840640516846</v>
      </c>
      <c r="H33" s="16">
        <v>0.32344375103759865</v>
      </c>
      <c r="I33" s="16">
        <v>0.18853333252958704</v>
      </c>
      <c r="J33" s="16">
        <v>0.23043885238114092</v>
      </c>
    </row>
    <row r="34" spans="1:12" x14ac:dyDescent="0.2">
      <c r="A34" s="14" t="s">
        <v>185</v>
      </c>
      <c r="B34" s="15">
        <v>0.317</v>
      </c>
      <c r="C34" s="15">
        <v>0.34899999999999998</v>
      </c>
      <c r="D34" s="15">
        <v>0.159</v>
      </c>
      <c r="E34" s="15">
        <v>0.17499999999999999</v>
      </c>
      <c r="G34" s="16">
        <v>0.2575840640516846</v>
      </c>
      <c r="H34" s="16">
        <v>0.32344375103759865</v>
      </c>
      <c r="I34" s="16">
        <v>0.18853333252958704</v>
      </c>
      <c r="J34" s="16">
        <v>0.23043885238114092</v>
      </c>
    </row>
    <row r="35" spans="1:12" x14ac:dyDescent="0.2">
      <c r="A35" s="14" t="s">
        <v>141</v>
      </c>
      <c r="B35" s="15">
        <v>0.317</v>
      </c>
      <c r="C35" s="15">
        <v>0.34899999999999998</v>
      </c>
      <c r="D35" s="15">
        <v>0.159</v>
      </c>
      <c r="E35" s="15">
        <v>0.17499999999999999</v>
      </c>
      <c r="G35" s="16">
        <v>0.2575840640516846</v>
      </c>
      <c r="H35" s="16">
        <v>0.32344375103759865</v>
      </c>
      <c r="I35" s="16">
        <v>0.18853333252958704</v>
      </c>
      <c r="J35" s="16">
        <v>0.23043885238114092</v>
      </c>
      <c r="K35" s="16">
        <v>0.32200000000000001</v>
      </c>
      <c r="L35" s="16"/>
    </row>
    <row r="36" spans="1:12" x14ac:dyDescent="0.2">
      <c r="A36" s="14" t="s">
        <v>420</v>
      </c>
      <c r="B36" s="15">
        <v>0.624</v>
      </c>
      <c r="C36" s="15">
        <v>4.2000000000000003E-2</v>
      </c>
      <c r="D36" s="15">
        <v>0.313</v>
      </c>
      <c r="E36" s="15">
        <v>2.1000000000000001E-2</v>
      </c>
      <c r="G36" s="16">
        <v>0.47546654039452096</v>
      </c>
      <c r="H36" s="16">
        <v>0.10241987503584341</v>
      </c>
      <c r="I36" s="16">
        <v>0.3479693226521689</v>
      </c>
      <c r="J36" s="16">
        <v>7.4144261917485299E-2</v>
      </c>
      <c r="K36" s="16">
        <v>0.95</v>
      </c>
      <c r="L36" s="16"/>
    </row>
    <row r="37" spans="1:12" x14ac:dyDescent="0.2">
      <c r="A37" s="14" t="s">
        <v>421</v>
      </c>
      <c r="B37" s="15">
        <v>0.624</v>
      </c>
      <c r="C37" s="15">
        <v>4.2000000000000003E-2</v>
      </c>
      <c r="D37" s="15">
        <v>0.313</v>
      </c>
      <c r="E37" s="15">
        <v>2.1000000000000001E-2</v>
      </c>
      <c r="G37" s="16">
        <v>0.47546654039452096</v>
      </c>
      <c r="H37" s="16">
        <v>0.10241987503584341</v>
      </c>
      <c r="I37" s="16">
        <v>0.3479693226521689</v>
      </c>
      <c r="J37" s="16">
        <v>7.4144261917485299E-2</v>
      </c>
      <c r="K37" s="16">
        <v>0.95</v>
      </c>
      <c r="L37" s="16"/>
    </row>
    <row r="38" spans="1:12" x14ac:dyDescent="0.2">
      <c r="A38" s="14" t="s">
        <v>422</v>
      </c>
      <c r="B38" s="15">
        <v>0.47599999999999998</v>
      </c>
      <c r="C38" s="15">
        <v>0.52400000000000002</v>
      </c>
      <c r="D38" s="15">
        <v>0</v>
      </c>
      <c r="E38" s="15">
        <v>0</v>
      </c>
      <c r="G38" s="16">
        <v>0.38677990914442106</v>
      </c>
      <c r="H38" s="16">
        <v>0.4856339817987198</v>
      </c>
      <c r="I38" s="16">
        <v>5.930625273547762E-2</v>
      </c>
      <c r="J38" s="16">
        <v>6.8279856321405027E-2</v>
      </c>
      <c r="K38" s="16">
        <v>0</v>
      </c>
      <c r="L38" s="16"/>
    </row>
    <row r="39" spans="1:12" x14ac:dyDescent="0.2">
      <c r="A39" s="14" t="s">
        <v>423</v>
      </c>
      <c r="B39" s="15">
        <v>9.6000000000000002E-2</v>
      </c>
      <c r="C39" s="15">
        <v>0.106</v>
      </c>
      <c r="D39" s="15">
        <v>0.38</v>
      </c>
      <c r="E39" s="15">
        <v>0.41799999999999998</v>
      </c>
      <c r="G39" s="16">
        <v>7.8021664981364064E-2</v>
      </c>
      <c r="H39" s="16">
        <v>9.8207496340117967E-2</v>
      </c>
      <c r="I39" s="16">
        <v>0.36813910321380838</v>
      </c>
      <c r="J39" s="16">
        <v>0.45563173546470659</v>
      </c>
      <c r="K39" s="16">
        <v>1</v>
      </c>
      <c r="L39" s="16"/>
    </row>
    <row r="40" spans="1:12" x14ac:dyDescent="0.2">
      <c r="A40" s="14" t="s">
        <v>424</v>
      </c>
      <c r="B40" s="15">
        <v>0.28599999999999998</v>
      </c>
      <c r="C40" s="15">
        <v>0.315</v>
      </c>
      <c r="D40" s="15">
        <v>0.19</v>
      </c>
      <c r="E40" s="15">
        <v>0.20899999999999999</v>
      </c>
      <c r="G40" s="16">
        <v>0.23240078706287862</v>
      </c>
      <c r="H40" s="16">
        <v>0.29192073906940369</v>
      </c>
      <c r="I40" s="16">
        <v>0.21372267797464409</v>
      </c>
      <c r="J40" s="16">
        <v>0.26195579589305623</v>
      </c>
      <c r="K40" s="16">
        <v>0.5</v>
      </c>
      <c r="L40" s="16"/>
    </row>
    <row r="41" spans="1:12" x14ac:dyDescent="0.2">
      <c r="A41" s="14" t="s">
        <v>425</v>
      </c>
      <c r="B41" s="15">
        <v>0.503</v>
      </c>
      <c r="C41" s="15">
        <v>0.128</v>
      </c>
      <c r="D41" s="15">
        <v>0.249</v>
      </c>
      <c r="E41" s="15">
        <v>0.12</v>
      </c>
      <c r="G41" s="16">
        <v>0.38787759021417523</v>
      </c>
      <c r="H41" s="16">
        <v>0.1605420056143326</v>
      </c>
      <c r="I41" s="16">
        <v>0.28414643883283602</v>
      </c>
      <c r="J41" s="16">
        <v>0.16743396533867422</v>
      </c>
      <c r="K41" s="16">
        <v>0.50800000000000001</v>
      </c>
      <c r="L41" s="16"/>
    </row>
    <row r="42" spans="1:12" x14ac:dyDescent="0.2">
      <c r="A42" s="14" t="s">
        <v>426</v>
      </c>
      <c r="B42" s="15">
        <v>0.503</v>
      </c>
      <c r="C42" s="15">
        <v>0.128</v>
      </c>
      <c r="D42" s="15">
        <v>0.249</v>
      </c>
      <c r="E42" s="15">
        <v>0.12</v>
      </c>
      <c r="G42" s="16">
        <v>0.38787759021417523</v>
      </c>
      <c r="H42" s="16">
        <v>0.1605420056143326</v>
      </c>
      <c r="I42" s="16">
        <v>0.28414643883283602</v>
      </c>
      <c r="J42" s="16">
        <v>0.16743396533867422</v>
      </c>
      <c r="K42" s="16">
        <v>0.71199999999999997</v>
      </c>
      <c r="L42" s="16"/>
    </row>
    <row r="43" spans="1:12" x14ac:dyDescent="0.2">
      <c r="A43" s="14" t="s">
        <v>427</v>
      </c>
      <c r="B43" s="15">
        <v>0.44400000000000001</v>
      </c>
      <c r="C43" s="15">
        <v>0.222</v>
      </c>
      <c r="D43" s="15">
        <v>0.16</v>
      </c>
      <c r="E43" s="15">
        <v>0.17399999999999999</v>
      </c>
      <c r="G43" s="16">
        <v>0.34771785719676923</v>
      </c>
      <c r="H43" s="16">
        <v>0.23201042122579565</v>
      </c>
      <c r="I43" s="16">
        <v>0.20317220685351173</v>
      </c>
      <c r="J43" s="16">
        <v>0.21709951472395372</v>
      </c>
      <c r="K43" s="16">
        <v>0.37</v>
      </c>
      <c r="L43" s="16"/>
    </row>
    <row r="44" spans="1:12" x14ac:dyDescent="0.2">
      <c r="A44" s="14" t="s">
        <v>428</v>
      </c>
      <c r="B44" s="15">
        <v>0.53600000000000003</v>
      </c>
      <c r="C44" s="15">
        <v>0.46300000000000002</v>
      </c>
      <c r="D44" s="15">
        <v>0</v>
      </c>
      <c r="E44" s="15">
        <v>1E-3</v>
      </c>
      <c r="G44" s="16">
        <v>0.4293138479300907</v>
      </c>
      <c r="H44" s="16">
        <v>0.44160880408698827</v>
      </c>
      <c r="I44" s="16">
        <v>6.5884763974280072E-2</v>
      </c>
      <c r="J44" s="16">
        <v>6.3192584008628067E-2</v>
      </c>
      <c r="K44" s="16">
        <v>0.67</v>
      </c>
      <c r="L44" s="16"/>
    </row>
    <row r="45" spans="1:12" x14ac:dyDescent="0.2">
      <c r="A45" s="14" t="s">
        <v>429</v>
      </c>
      <c r="B45" s="15">
        <v>0.14499999999999999</v>
      </c>
      <c r="C45" s="15">
        <v>4.8000000000000001E-2</v>
      </c>
      <c r="D45" s="15">
        <v>0.42</v>
      </c>
      <c r="E45" s="15">
        <v>0.38700000000000001</v>
      </c>
      <c r="G45" s="16">
        <v>0.11235709488522355</v>
      </c>
      <c r="H45" s="16">
        <v>5.5475109041791607E-2</v>
      </c>
      <c r="I45" s="16">
        <v>0.40664800975741067</v>
      </c>
      <c r="J45" s="16">
        <v>0.42551978631557913</v>
      </c>
      <c r="K45" s="16">
        <v>0.90200000000000002</v>
      </c>
      <c r="L45" s="16"/>
    </row>
    <row r="46" spans="1:12" x14ac:dyDescent="0.2">
      <c r="A46" s="14" t="s">
        <v>430</v>
      </c>
      <c r="B46" s="15">
        <v>0.53600000000000003</v>
      </c>
      <c r="C46" s="15">
        <v>0.46300000000000002</v>
      </c>
      <c r="D46" s="15">
        <v>0</v>
      </c>
      <c r="E46" s="15">
        <v>1E-3</v>
      </c>
      <c r="G46" s="16">
        <v>0.4293138479300907</v>
      </c>
      <c r="H46" s="16">
        <v>0.44160880408698827</v>
      </c>
      <c r="I46" s="16">
        <v>6.5884763974280072E-2</v>
      </c>
      <c r="J46" s="16">
        <v>6.3192584008628067E-2</v>
      </c>
      <c r="K46" s="16">
        <v>2.1000000000000001E-2</v>
      </c>
      <c r="L46" s="16"/>
    </row>
    <row r="47" spans="1:12" x14ac:dyDescent="0.2">
      <c r="A47" s="14" t="s">
        <v>431</v>
      </c>
      <c r="B47" s="15">
        <v>0.443</v>
      </c>
      <c r="C47" s="15">
        <v>0.55500000000000005</v>
      </c>
      <c r="D47" s="15">
        <v>0</v>
      </c>
      <c r="E47" s="15">
        <v>2E-3</v>
      </c>
      <c r="G47" s="16">
        <v>0.36326140599769297</v>
      </c>
      <c r="H47" s="16">
        <v>0.50773559063674623</v>
      </c>
      <c r="I47" s="16">
        <v>5.5813363502976845E-2</v>
      </c>
      <c r="J47" s="16">
        <v>7.3189639862605571E-2</v>
      </c>
      <c r="K47" s="16">
        <v>0</v>
      </c>
      <c r="L47" s="16"/>
    </row>
    <row r="48" spans="1:12" x14ac:dyDescent="0.2">
      <c r="A48" s="14" t="s">
        <v>432</v>
      </c>
      <c r="B48" s="15">
        <v>0.29099999999999998</v>
      </c>
      <c r="C48" s="15">
        <v>0.39500000000000002</v>
      </c>
      <c r="D48" s="15">
        <v>0.13700000000000001</v>
      </c>
      <c r="E48" s="15">
        <v>0.17699999999999999</v>
      </c>
      <c r="G48" s="16">
        <v>0.24011058875020255</v>
      </c>
      <c r="H48" s="16">
        <v>0.35872896512170405</v>
      </c>
      <c r="I48" s="16">
        <v>0.16671734756669823</v>
      </c>
      <c r="J48" s="16">
        <v>0.23444309856136789</v>
      </c>
      <c r="K48" s="16">
        <v>0.43</v>
      </c>
      <c r="L48" s="16"/>
    </row>
    <row r="49" spans="1:12" x14ac:dyDescent="0.2">
      <c r="A49" s="14" t="s">
        <v>433</v>
      </c>
      <c r="B49" s="15">
        <v>0.159</v>
      </c>
      <c r="C49" s="15">
        <v>0.17499999999999999</v>
      </c>
      <c r="D49" s="15">
        <v>0.317</v>
      </c>
      <c r="E49" s="15">
        <v>0.34899999999999998</v>
      </c>
      <c r="G49" s="16">
        <v>0.12919584509274346</v>
      </c>
      <c r="H49" s="16">
        <v>0.16219023076110617</v>
      </c>
      <c r="I49" s="16">
        <v>0.31695260770589428</v>
      </c>
      <c r="J49" s="16">
        <v>0.39166131644025898</v>
      </c>
      <c r="K49" s="16">
        <v>0.35299999999999998</v>
      </c>
      <c r="L49" s="16"/>
    </row>
    <row r="50" spans="1:12" x14ac:dyDescent="0.2">
      <c r="A50" s="14" t="s">
        <v>434</v>
      </c>
      <c r="B50" s="15">
        <v>0.32</v>
      </c>
      <c r="C50" s="15">
        <v>0.35</v>
      </c>
      <c r="D50" s="15">
        <v>0.16</v>
      </c>
      <c r="E50" s="15">
        <v>0.17</v>
      </c>
      <c r="G50" s="16">
        <v>0.25990903122594844</v>
      </c>
      <c r="H50" s="16">
        <v>0.32459722452799561</v>
      </c>
      <c r="I50" s="16">
        <v>0.18948162437131855</v>
      </c>
      <c r="J50" s="16">
        <v>0.22601211987476086</v>
      </c>
      <c r="K50" s="16">
        <v>0.9</v>
      </c>
      <c r="L50" s="16"/>
    </row>
    <row r="51" spans="1:12" x14ac:dyDescent="0.2">
      <c r="A51" s="14" t="s">
        <v>435</v>
      </c>
      <c r="B51" s="15">
        <v>0.28999999999999998</v>
      </c>
      <c r="C51" s="15">
        <v>0.38</v>
      </c>
      <c r="D51" s="15">
        <v>0.14000000000000001</v>
      </c>
      <c r="E51" s="15">
        <v>0.19</v>
      </c>
      <c r="G51" s="16">
        <v>0.23861758402632199</v>
      </c>
      <c r="H51" s="16">
        <v>0.34619564889296323</v>
      </c>
      <c r="I51" s="16">
        <v>0.16984974830070287</v>
      </c>
      <c r="J51" s="16">
        <v>0.24533701877999475</v>
      </c>
      <c r="K51" s="16">
        <v>0.76300000000000001</v>
      </c>
      <c r="L51" s="16"/>
    </row>
    <row r="52" spans="1:12" x14ac:dyDescent="0.2">
      <c r="A52" s="14" t="s">
        <v>436</v>
      </c>
      <c r="B52" s="15">
        <v>7.0000000000000007E-2</v>
      </c>
      <c r="C52" s="15">
        <v>0.6</v>
      </c>
      <c r="D52" s="15">
        <v>0.03</v>
      </c>
      <c r="E52" s="15">
        <v>0.3</v>
      </c>
      <c r="G52" s="16">
        <v>8.2480304562402212E-2</v>
      </c>
      <c r="H52" s="16">
        <v>0.50458409423627182</v>
      </c>
      <c r="I52" s="16">
        <v>5.5889167532902309E-2</v>
      </c>
      <c r="J52" s="16">
        <v>0.35704643366843192</v>
      </c>
      <c r="K52" s="16">
        <v>0.01</v>
      </c>
      <c r="L52" s="16"/>
    </row>
    <row r="53" spans="1:12" x14ac:dyDescent="0.2">
      <c r="A53" s="14" t="s">
        <v>437</v>
      </c>
      <c r="B53" s="15">
        <v>0.45800000000000002</v>
      </c>
      <c r="C53" s="15">
        <v>0.53100000000000003</v>
      </c>
      <c r="D53" s="15">
        <v>7.0000000000000001E-3</v>
      </c>
      <c r="E53" s="15">
        <v>4.0000000000000001E-3</v>
      </c>
      <c r="G53" s="16">
        <v>0.37346652907531303</v>
      </c>
      <c r="H53" s="16">
        <v>0.4894814176187654</v>
      </c>
      <c r="I53" s="16">
        <v>6.3616430291545803E-2</v>
      </c>
      <c r="J53" s="16">
        <v>7.3435623014425425E-2</v>
      </c>
      <c r="K53" s="16">
        <v>0</v>
      </c>
      <c r="L53" s="16"/>
    </row>
    <row r="54" spans="1:12" x14ac:dyDescent="0.2">
      <c r="A54" s="14" t="s">
        <v>438</v>
      </c>
      <c r="B54" s="15">
        <v>0.10100000000000001</v>
      </c>
      <c r="C54" s="15">
        <v>0.05</v>
      </c>
      <c r="D54" s="15">
        <v>0.58599999999999997</v>
      </c>
      <c r="E54" s="15">
        <v>0.26300000000000001</v>
      </c>
      <c r="G54" s="16">
        <v>7.9073503222201857E-2</v>
      </c>
      <c r="H54" s="16">
        <v>5.2362980878070911E-2</v>
      </c>
      <c r="I54" s="16">
        <v>0.53977108820239228</v>
      </c>
      <c r="J54" s="16">
        <v>0.32879242769732381</v>
      </c>
      <c r="K54" s="16">
        <v>0.61599999999999999</v>
      </c>
      <c r="L54" s="16"/>
    </row>
    <row r="55" spans="1:12" x14ac:dyDescent="0.2">
      <c r="A55" s="14" t="s">
        <v>439</v>
      </c>
      <c r="B55" s="15">
        <v>0.3039</v>
      </c>
      <c r="C55" s="15">
        <v>0.69610000000000005</v>
      </c>
      <c r="D55" s="15">
        <v>0</v>
      </c>
      <c r="E55" s="15">
        <v>0</v>
      </c>
      <c r="G55" s="16">
        <v>0.26463797370922243</v>
      </c>
      <c r="H55" s="16">
        <v>0.6095369429058618</v>
      </c>
      <c r="I55" s="16">
        <v>4.0577822635415914E-2</v>
      </c>
      <c r="J55" s="16">
        <v>8.5247260749483425E-2</v>
      </c>
      <c r="K55" s="16">
        <v>0</v>
      </c>
      <c r="L55" s="16"/>
    </row>
    <row r="56" spans="1:12" ht="15" thickBot="1" x14ac:dyDescent="0.25">
      <c r="A56" s="14" t="s">
        <v>447</v>
      </c>
      <c r="B56" s="15">
        <v>0.47599999999999998</v>
      </c>
      <c r="C56" s="15">
        <v>0.52400000000000002</v>
      </c>
      <c r="D56" s="15">
        <v>0</v>
      </c>
      <c r="E56" s="15">
        <v>0</v>
      </c>
      <c r="G56" s="52">
        <v>0.3039</v>
      </c>
      <c r="H56" s="52">
        <v>0.69610000000000005</v>
      </c>
      <c r="I56" s="52">
        <v>0</v>
      </c>
      <c r="J56" s="52">
        <v>0</v>
      </c>
      <c r="K56" s="55">
        <v>0</v>
      </c>
    </row>
    <row r="57" spans="1:12" ht="15" thickBot="1" x14ac:dyDescent="0.25">
      <c r="A57" s="65" t="s">
        <v>546</v>
      </c>
      <c r="B57" s="66">
        <v>9.5000000000000001E-2</v>
      </c>
      <c r="C57" s="66">
        <v>0.57099999999999995</v>
      </c>
      <c r="D57" s="66">
        <v>4.8000000000000001E-2</v>
      </c>
      <c r="E57" s="66">
        <v>0.28599999999999998</v>
      </c>
      <c r="F57" s="67"/>
      <c r="G57" s="68">
        <v>0.1</v>
      </c>
      <c r="H57" s="66">
        <v>0.48299999999999998</v>
      </c>
      <c r="I57" s="66">
        <v>7.3999999999999996E-2</v>
      </c>
      <c r="J57" s="66">
        <v>0.34300000000000003</v>
      </c>
    </row>
  </sheetData>
  <mergeCells count="2">
    <mergeCell ref="B2:E2"/>
    <mergeCell ref="G2:J2"/>
  </mergeCells>
  <dataValidations count="1">
    <dataValidation type="list" showInputMessage="1" sqref="A4:A34">
      <formula1>$AB$4:$AB$103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60"/>
  <sheetViews>
    <sheetView workbookViewId="0">
      <selection activeCell="A13" sqref="A13"/>
    </sheetView>
  </sheetViews>
  <sheetFormatPr defaultRowHeight="14.25" x14ac:dyDescent="0.2"/>
  <cols>
    <col min="1" max="1" width="27" bestFit="1" customWidth="1"/>
    <col min="2" max="2" width="15" customWidth="1"/>
  </cols>
  <sheetData>
    <row r="1" spans="1:15" ht="28.5" x14ac:dyDescent="0.2">
      <c r="B1" s="24" t="s">
        <v>217</v>
      </c>
      <c r="C1" s="24" t="s">
        <v>218</v>
      </c>
      <c r="D1" s="24" t="s">
        <v>215</v>
      </c>
      <c r="E1" s="24" t="s">
        <v>216</v>
      </c>
      <c r="I1" s="87" t="s">
        <v>219</v>
      </c>
      <c r="J1" s="87"/>
    </row>
    <row r="2" spans="1:15" ht="85.5" x14ac:dyDescent="0.25">
      <c r="B2" s="24" t="s">
        <v>222</v>
      </c>
      <c r="C2" s="24" t="s">
        <v>223</v>
      </c>
      <c r="D2" s="24" t="s">
        <v>220</v>
      </c>
      <c r="E2" s="24" t="s">
        <v>221</v>
      </c>
      <c r="F2" s="25" t="s">
        <v>224</v>
      </c>
      <c r="I2" s="26" t="s">
        <v>225</v>
      </c>
      <c r="J2" s="26" t="s">
        <v>226</v>
      </c>
    </row>
    <row r="3" spans="1:15" x14ac:dyDescent="0.2">
      <c r="A3" t="s">
        <v>142</v>
      </c>
      <c r="B3" s="27">
        <f>[2]LOADSHAPES!F6</f>
        <v>0.46954191789702721</v>
      </c>
      <c r="C3" s="27">
        <f>[2]LOADSHAPES!G6</f>
        <v>0.11094830893664021</v>
      </c>
      <c r="D3" s="27">
        <f>[2]LOADSHAPES!D6</f>
        <v>0.33984154815529671</v>
      </c>
      <c r="E3" s="27">
        <f>[2]LOADSHAPES!E6</f>
        <v>7.9668225011033711E-2</v>
      </c>
      <c r="F3" s="28">
        <f>SUM(B3:E3)</f>
        <v>0.99999999999999778</v>
      </c>
      <c r="I3" s="27">
        <f>[2]LOADSHAPES!K6</f>
        <v>3.7600110540855457E-2</v>
      </c>
      <c r="J3" s="29"/>
      <c r="L3" s="16">
        <v>0.33274083520727682</v>
      </c>
      <c r="M3" s="16">
        <v>0.28407897795014986</v>
      </c>
      <c r="N3" s="16">
        <v>0.2058620582734578</v>
      </c>
      <c r="O3" s="16">
        <v>0.17731812856908424</v>
      </c>
    </row>
    <row r="4" spans="1:15" x14ac:dyDescent="0.2">
      <c r="A4" t="s">
        <v>227</v>
      </c>
      <c r="B4" s="27">
        <f>[2]LOADSHAPES!F7</f>
        <v>4.0717002796285061E-2</v>
      </c>
      <c r="C4" s="27">
        <f>[2]LOADSHAPES!G7</f>
        <v>7.1284812251674419E-3</v>
      </c>
      <c r="D4" s="27">
        <f>[2]LOADSHAPES!D7</f>
        <v>0.71324429371831766</v>
      </c>
      <c r="E4" s="27">
        <f>[2]LOADSHAPES!E7</f>
        <v>0.23891022226023054</v>
      </c>
      <c r="F4" s="28">
        <f t="shared" ref="F4:F11" si="0">SUM(B4:E4)</f>
        <v>1.0000000000000007</v>
      </c>
      <c r="I4" s="27">
        <f>[2]LOADSHAPES!K7</f>
        <v>0.46589999999999998</v>
      </c>
      <c r="J4" s="27">
        <f>[2]LOADSHAPES!L7</f>
        <v>0.91451214523166524</v>
      </c>
    </row>
    <row r="5" spans="1:15" x14ac:dyDescent="0.2">
      <c r="A5" t="s">
        <v>228</v>
      </c>
      <c r="B5" s="27">
        <f>[2]LOADSHAPES!F8</f>
        <v>0.49306766883261383</v>
      </c>
      <c r="C5" s="27">
        <f>[2]LOADSHAPES!G8</f>
        <v>8.7389550670609217E-2</v>
      </c>
      <c r="D5" s="27">
        <f>[2]LOADSHAPES!D8</f>
        <v>0.35678550521028046</v>
      </c>
      <c r="E5" s="27">
        <f>[2]LOADSHAPES!E8</f>
        <v>6.2757275286514508E-2</v>
      </c>
      <c r="F5" s="28">
        <f t="shared" si="0"/>
        <v>1.000000000000018</v>
      </c>
      <c r="I5" s="27">
        <f>[2]LOADSHAPES!K8</f>
        <v>2.614937074670446E-2</v>
      </c>
      <c r="J5" s="29"/>
    </row>
    <row r="6" spans="1:15" x14ac:dyDescent="0.2">
      <c r="A6" t="s">
        <v>229</v>
      </c>
      <c r="B6" s="27">
        <f>[2]LOADSHAPES!F9</f>
        <v>0.43162246723819492</v>
      </c>
      <c r="C6" s="27">
        <f>[2]LOADSHAPES!G9</f>
        <v>0.20625945533652498</v>
      </c>
      <c r="D6" s="27">
        <f>[2]LOADSHAPES!D9</f>
        <v>0.24535860186379443</v>
      </c>
      <c r="E6" s="27">
        <f>[2]LOADSHAPES!E9</f>
        <v>0.11675947556149412</v>
      </c>
      <c r="F6" s="28">
        <f t="shared" si="0"/>
        <v>1.0000000000000084</v>
      </c>
      <c r="I6" s="27">
        <f>[2]LOADSHAPES!K9</f>
        <v>0.29107262375015264</v>
      </c>
      <c r="J6" s="29"/>
      <c r="L6" s="16">
        <v>0.38371862690351871</v>
      </c>
      <c r="M6" s="16">
        <v>0.293825525588985</v>
      </c>
      <c r="N6" s="16">
        <v>0.18843646550020121</v>
      </c>
      <c r="O6" s="16">
        <v>0.1340193820073011</v>
      </c>
    </row>
    <row r="7" spans="1:15" x14ac:dyDescent="0.2">
      <c r="A7" t="s">
        <v>230</v>
      </c>
      <c r="B7" s="27">
        <f>[2]LOADSHAPES!F10</f>
        <v>0.57826998144879627</v>
      </c>
      <c r="C7" s="27">
        <f>[2]LOADSHAPES!G10</f>
        <v>0.38764592749075566</v>
      </c>
      <c r="D7" s="27">
        <f>[2]LOADSHAPES!D10</f>
        <v>1.7085094417285583E-2</v>
      </c>
      <c r="E7" s="27">
        <f>[2]LOADSHAPES!E10</f>
        <v>1.6998996643162127E-2</v>
      </c>
      <c r="F7" s="28">
        <f t="shared" si="0"/>
        <v>0.99999999999999967</v>
      </c>
      <c r="I7" s="27">
        <f>[2]LOADSHAPES!K10</f>
        <v>2.5000000000000001E-3</v>
      </c>
      <c r="J7" s="27">
        <f>[2]LOADSHAPES!L10</f>
        <v>8.4439182909412116E-4</v>
      </c>
    </row>
    <row r="8" spans="1:15" x14ac:dyDescent="0.2">
      <c r="A8" t="s">
        <v>231</v>
      </c>
      <c r="B8" s="27">
        <f>[2]LOADSHAPES!F11</f>
        <v>0.38935448939310358</v>
      </c>
      <c r="C8" s="27">
        <f>[2]LOADSHAPES!G11</f>
        <v>0.16367838596136502</v>
      </c>
      <c r="D8" s="27">
        <f>[2]LOADSHAPES!D11</f>
        <v>0.31468049072533022</v>
      </c>
      <c r="E8" s="27">
        <f>[2]LOADSHAPES!E11</f>
        <v>0.13228663392021486</v>
      </c>
      <c r="F8" s="28">
        <f t="shared" si="0"/>
        <v>1.0000000000000138</v>
      </c>
      <c r="I8" s="27">
        <f>[2]LOADSHAPES!K11</f>
        <v>0.94883901455588437</v>
      </c>
      <c r="J8" s="29"/>
    </row>
    <row r="9" spans="1:15" x14ac:dyDescent="0.2">
      <c r="A9" t="s">
        <v>143</v>
      </c>
      <c r="B9" s="27">
        <f>[2]LOADSHAPES!F12</f>
        <v>0.36996447550667944</v>
      </c>
      <c r="C9" s="27">
        <f>[2]LOADSHAPES!G12</f>
        <v>0.1812762241253377</v>
      </c>
      <c r="D9" s="27">
        <f>[2]LOADSHAPES!D12</f>
        <v>0.30143414449822781</v>
      </c>
      <c r="E9" s="27">
        <f>[2]LOADSHAPES!E12</f>
        <v>0.14732515586976375</v>
      </c>
      <c r="F9" s="28">
        <f t="shared" si="0"/>
        <v>1.0000000000000087</v>
      </c>
      <c r="I9" s="27">
        <f>[2]LOADSHAPES!K12</f>
        <v>0.6349979481991207</v>
      </c>
      <c r="J9" s="29"/>
      <c r="L9" s="16">
        <v>0.2498258727116229</v>
      </c>
      <c r="M9" s="16">
        <v>0.30673006685884691</v>
      </c>
      <c r="N9" s="16">
        <v>0.19874999319078102</v>
      </c>
      <c r="O9" s="16">
        <v>0.24469406723873893</v>
      </c>
    </row>
    <row r="10" spans="1:15" x14ac:dyDescent="0.2">
      <c r="A10" t="s">
        <v>232</v>
      </c>
      <c r="B10" s="27">
        <f>[2]LOADSHAPES!F13</f>
        <v>0.48056079767889903</v>
      </c>
      <c r="C10" s="27">
        <f>[2]LOADSHAPES!G13</f>
        <v>0.15453145439265403</v>
      </c>
      <c r="D10" s="27">
        <f>[2]LOADSHAPES!D13</f>
        <v>0.25966526260057388</v>
      </c>
      <c r="E10" s="27">
        <f>[2]LOADSHAPES!E13</f>
        <v>0.10524248532787762</v>
      </c>
      <c r="F10" s="28">
        <f t="shared" si="0"/>
        <v>1.0000000000000047</v>
      </c>
      <c r="I10" s="27">
        <f>[2]LOADSHAPES!K13</f>
        <v>8.3332502370177183E-2</v>
      </c>
      <c r="J10" s="29"/>
      <c r="L10" s="16">
        <v>0.29708388671728864</v>
      </c>
      <c r="M10" s="16">
        <v>0.32990791816961496</v>
      </c>
      <c r="N10" s="16">
        <v>0.16785559700498154</v>
      </c>
      <c r="O10" s="16">
        <v>0.20515259810812664</v>
      </c>
    </row>
    <row r="11" spans="1:15" x14ac:dyDescent="0.2">
      <c r="A11" t="s">
        <v>233</v>
      </c>
      <c r="B11" s="27">
        <f>[2]LOADSHAPES!F14</f>
        <v>0.35215423462970985</v>
      </c>
      <c r="C11" s="27">
        <f>[2]LOADSHAPES!G14</f>
        <v>0.22794278714186761</v>
      </c>
      <c r="D11" s="27">
        <f>[2]LOADSHAPES!D14</f>
        <v>0.30985705155962134</v>
      </c>
      <c r="E11" s="27">
        <f>[2]LOADSHAPES!E14</f>
        <v>0.1100459266688012</v>
      </c>
      <c r="F11" s="28">
        <f t="shared" si="0"/>
        <v>1</v>
      </c>
      <c r="I11" s="27">
        <f>[2]LOADSHAPES!K14</f>
        <v>0.46632229212224308</v>
      </c>
      <c r="J11" s="29"/>
    </row>
    <row r="13" spans="1:15" x14ac:dyDescent="0.2">
      <c r="A13" t="s">
        <v>234</v>
      </c>
      <c r="B13" s="27">
        <f>[3]LOADSHAPES!F6</f>
        <v>0.40592021844769122</v>
      </c>
      <c r="C13" s="27">
        <f>[3]LOADSHAPES!G6</f>
        <v>0.18154552908560276</v>
      </c>
      <c r="D13" s="27">
        <f>[3]LOADSHAPES!D6</f>
        <v>0.28659101271528598</v>
      </c>
      <c r="E13" s="27">
        <f>[3]LOADSHAPES!E6</f>
        <v>0.12594323975141392</v>
      </c>
      <c r="F13" s="28">
        <f t="shared" ref="F13:F22" si="1">SUM(B13:E13)</f>
        <v>0.99999999999999378</v>
      </c>
      <c r="I13" s="27">
        <f>[3]LOADSHAPES!K6</f>
        <v>0.86616424846741458</v>
      </c>
      <c r="J13" s="29"/>
    </row>
    <row r="14" spans="1:15" x14ac:dyDescent="0.2">
      <c r="A14" t="s">
        <v>235</v>
      </c>
      <c r="B14" s="27">
        <f>[3]LOADSHAPES!F7</f>
        <v>4.8619786458463411E-2</v>
      </c>
      <c r="C14" s="27">
        <f>[3]LOADSHAPES!G7</f>
        <v>8.3601867098781878E-3</v>
      </c>
      <c r="D14" s="27">
        <f>[3]LOADSHAPES!D7</f>
        <v>0.6644373555699562</v>
      </c>
      <c r="E14" s="27">
        <f>[3]LOADSHAPES!E7</f>
        <v>0.27858267126170239</v>
      </c>
      <c r="F14" s="28">
        <f t="shared" si="1"/>
        <v>1.0000000000000002</v>
      </c>
      <c r="I14" s="27">
        <f>[3]LOADSHAPES!K7</f>
        <v>0.47789999999999999</v>
      </c>
      <c r="J14" s="27">
        <f>[3]LOADSHAPES!L7</f>
        <v>0.91290483307180859</v>
      </c>
      <c r="K14" t="s">
        <v>236</v>
      </c>
    </row>
    <row r="15" spans="1:15" x14ac:dyDescent="0.2">
      <c r="A15" t="s">
        <v>237</v>
      </c>
      <c r="B15" s="27">
        <f>[3]LOADSHAPES!F8</f>
        <v>0.40454441698737337</v>
      </c>
      <c r="C15" s="27">
        <f>[3]LOADSHAPES!G8</f>
        <v>0.18206248915798359</v>
      </c>
      <c r="D15" s="27">
        <f>[3]LOADSHAPES!D8</f>
        <v>0.28547752078301641</v>
      </c>
      <c r="E15" s="27">
        <f>[3]LOADSHAPES!E8</f>
        <v>0.12791557307162904</v>
      </c>
      <c r="F15" s="28">
        <f t="shared" si="1"/>
        <v>1.0000000000000024</v>
      </c>
      <c r="I15" s="27">
        <f>[3]LOADSHAPES!K8</f>
        <v>0.92535209945282337</v>
      </c>
      <c r="J15" s="29"/>
    </row>
    <row r="16" spans="1:15" x14ac:dyDescent="0.2">
      <c r="A16" t="s">
        <v>238</v>
      </c>
      <c r="B16" s="27">
        <f>[3]LOADSHAPES!F9</f>
        <v>0.53482440323901426</v>
      </c>
      <c r="C16" s="27">
        <f>[3]LOADSHAPES!G9</f>
        <v>0.43180519496322795</v>
      </c>
      <c r="D16" s="27">
        <f>[3]LOADSHAPES!D9</f>
        <v>1.8891845488328753E-2</v>
      </c>
      <c r="E16" s="27">
        <f>[3]LOADSHAPES!E9</f>
        <v>1.447855630943356E-2</v>
      </c>
      <c r="F16" s="28">
        <f t="shared" si="1"/>
        <v>1.0000000000000044</v>
      </c>
      <c r="I16" s="27">
        <f>[3]LOADSHAPES!K9</f>
        <v>6.6237027492444867E-4</v>
      </c>
      <c r="J16" s="27">
        <f>[3]LOADSHAPES!L9</f>
        <v>1.7893084944504547E-4</v>
      </c>
    </row>
    <row r="17" spans="1:15" x14ac:dyDescent="0.2">
      <c r="A17" t="s">
        <v>239</v>
      </c>
      <c r="B17" s="27">
        <f>[3]LOADSHAPES!F10</f>
        <v>0.400548478024292</v>
      </c>
      <c r="C17" s="27">
        <f>[3]LOADSHAPES!G10</f>
        <v>0.18627612335935809</v>
      </c>
      <c r="D17" s="27">
        <f>[3]LOADSHAPES!D10</f>
        <v>0.28376820672079178</v>
      </c>
      <c r="E17" s="27">
        <f>[3]LOADSHAPES!E10</f>
        <v>0.12940719189555583</v>
      </c>
      <c r="F17" s="28">
        <f t="shared" si="1"/>
        <v>0.99999999999999767</v>
      </c>
      <c r="I17" s="27">
        <f>[3]LOADSHAPES!K10</f>
        <v>0.90142318700585944</v>
      </c>
      <c r="J17" s="29"/>
      <c r="L17" s="16">
        <v>0.37977755852036865</v>
      </c>
      <c r="M17" s="16">
        <v>0.21441432484643452</v>
      </c>
      <c r="N17" s="16">
        <v>0.25786341834811854</v>
      </c>
      <c r="O17" s="16">
        <v>0.14794469828509066</v>
      </c>
    </row>
    <row r="18" spans="1:15" x14ac:dyDescent="0.2">
      <c r="A18" t="s">
        <v>240</v>
      </c>
      <c r="B18" s="27">
        <f>[3]LOADSHAPES!F11</f>
        <v>0.377313413080542</v>
      </c>
      <c r="C18" s="27">
        <f>[3]LOADSHAPES!G11</f>
        <v>0.20930989728536345</v>
      </c>
      <c r="D18" s="27">
        <f>[3]LOADSHAPES!D11</f>
        <v>0.26682337175160842</v>
      </c>
      <c r="E18" s="27">
        <f>[3]LOADSHAPES!E11</f>
        <v>0.14655331788248871</v>
      </c>
      <c r="F18" s="28">
        <f t="shared" si="1"/>
        <v>1.0000000000000027</v>
      </c>
      <c r="I18" s="27">
        <f>[3]LOADSHAPES!K11</f>
        <v>0.91082848594646337</v>
      </c>
      <c r="J18" s="29"/>
    </row>
    <row r="19" spans="1:15" x14ac:dyDescent="0.2">
      <c r="A19" t="s">
        <v>241</v>
      </c>
      <c r="B19" s="27">
        <f>[3]LOADSHAPES!F12</f>
        <v>0.23396581870517666</v>
      </c>
      <c r="C19" s="27">
        <f>[3]LOADSHAPES!G12</f>
        <v>0.35294685747651883</v>
      </c>
      <c r="D19" s="27">
        <f>[3]LOADSHAPES!D12</f>
        <v>0.13018869283646914</v>
      </c>
      <c r="E19" s="27">
        <f>[3]LOADSHAPES!E12</f>
        <v>0.28289863098179979</v>
      </c>
      <c r="F19" s="28">
        <f t="shared" si="1"/>
        <v>0.99999999999996447</v>
      </c>
      <c r="I19" s="27">
        <f>[3]LOADSHAPES!K12</f>
        <v>4.2731689341055168E-3</v>
      </c>
      <c r="J19" s="29"/>
    </row>
    <row r="20" spans="1:15" x14ac:dyDescent="0.2">
      <c r="A20" t="s">
        <v>242</v>
      </c>
      <c r="B20" s="27">
        <f>[3]LOADSHAPES!F13</f>
        <v>0.38473342620906498</v>
      </c>
      <c r="C20" s="27">
        <f>[3]LOADSHAPES!G13</f>
        <v>0.20578675237828623</v>
      </c>
      <c r="D20" s="27">
        <f>[3]LOADSHAPES!D13</f>
        <v>0.26713919417319032</v>
      </c>
      <c r="E20" s="27">
        <f>[3]LOADSHAPES!E13</f>
        <v>0.14234062723948285</v>
      </c>
      <c r="F20" s="28">
        <f t="shared" si="1"/>
        <v>1.0000000000000244</v>
      </c>
      <c r="I20" s="27">
        <f>[3]LOADSHAPES!K13</f>
        <v>0.93719006549647854</v>
      </c>
      <c r="J20" s="29"/>
    </row>
    <row r="21" spans="1:15" x14ac:dyDescent="0.2">
      <c r="A21" t="s">
        <v>243</v>
      </c>
      <c r="B21" s="27">
        <f>[3]LOADSHAPES!F14</f>
        <v>0.38068144727112546</v>
      </c>
      <c r="C21" s="27">
        <f>[3]LOADSHAPES!G14</f>
        <v>0.2062095557762483</v>
      </c>
      <c r="D21" s="27">
        <f>[3]LOADSHAPES!D14</f>
        <v>0.29732789573844937</v>
      </c>
      <c r="E21" s="27">
        <f>[3]LOADSHAPES!E14</f>
        <v>0.11578110121418633</v>
      </c>
      <c r="F21" s="28">
        <f t="shared" si="1"/>
        <v>1.0000000000000093</v>
      </c>
      <c r="I21" s="27">
        <f>[3]LOADSHAPES!K14</f>
        <v>0.89829126702673989</v>
      </c>
      <c r="J21" s="29"/>
    </row>
    <row r="22" spans="1:15" x14ac:dyDescent="0.2">
      <c r="A22" t="s">
        <v>244</v>
      </c>
      <c r="B22" s="27">
        <f>[3]LOADSHAPES!F15</f>
        <v>0.19448753716704859</v>
      </c>
      <c r="C22" s="27">
        <f>[3]LOADSHAPES!G15</f>
        <v>0.1353992331749039</v>
      </c>
      <c r="D22" s="27">
        <f>[3]LOADSHAPES!D15</f>
        <v>0.47076525068713831</v>
      </c>
      <c r="E22" s="27">
        <f>[3]LOADSHAPES!E15</f>
        <v>0.19934797897091117</v>
      </c>
      <c r="F22" s="28">
        <f t="shared" si="1"/>
        <v>1.000000000000002</v>
      </c>
      <c r="I22" s="27">
        <f>[3]LOADSHAPES!K15</f>
        <v>0.4780958784280947</v>
      </c>
      <c r="J22" s="27">
        <f>[3]LOADSHAPES!L15</f>
        <v>0.91290430834471414</v>
      </c>
    </row>
    <row r="23" spans="1:15" x14ac:dyDescent="0.2">
      <c r="B23" s="27"/>
      <c r="C23" s="27"/>
      <c r="D23" s="27"/>
      <c r="E23" s="27"/>
      <c r="F23" s="28"/>
      <c r="I23" s="27"/>
      <c r="J23" s="29"/>
    </row>
    <row r="28" spans="1:15" x14ac:dyDescent="0.2">
      <c r="B28" t="s">
        <v>249</v>
      </c>
    </row>
    <row r="29" spans="1:15" ht="31.5" x14ac:dyDescent="0.25">
      <c r="A29" s="13"/>
      <c r="B29" s="30" t="s">
        <v>245</v>
      </c>
      <c r="C29" s="30" t="s">
        <v>246</v>
      </c>
      <c r="D29" s="30" t="s">
        <v>247</v>
      </c>
      <c r="E29" s="30" t="s">
        <v>248</v>
      </c>
    </row>
    <row r="30" spans="1:15" x14ac:dyDescent="0.2">
      <c r="A30" s="14" t="s">
        <v>159</v>
      </c>
      <c r="B30" s="16">
        <v>0.29708388671728864</v>
      </c>
      <c r="C30" s="16">
        <v>0.32990791816961496</v>
      </c>
      <c r="D30" s="16">
        <v>0.16785559700498154</v>
      </c>
      <c r="E30" s="16">
        <v>0.20515259810812664</v>
      </c>
    </row>
    <row r="31" spans="1:15" x14ac:dyDescent="0.2">
      <c r="A31" s="14" t="s">
        <v>155</v>
      </c>
      <c r="B31" s="16">
        <v>0.18029899711737937</v>
      </c>
      <c r="C31" s="16">
        <v>0.44135267284442004</v>
      </c>
      <c r="D31" s="16">
        <v>9.3934908724661065E-2</v>
      </c>
      <c r="E31" s="16">
        <v>0.2844134213135085</v>
      </c>
    </row>
    <row r="32" spans="1:15" x14ac:dyDescent="0.2">
      <c r="A32" s="14" t="s">
        <v>156</v>
      </c>
      <c r="B32" s="16">
        <v>0.18029899711737937</v>
      </c>
      <c r="C32" s="16">
        <v>0.44135267284442004</v>
      </c>
      <c r="D32" s="16">
        <v>9.3934908724661065E-2</v>
      </c>
      <c r="E32" s="16">
        <v>0.2844134213135085</v>
      </c>
    </row>
    <row r="33" spans="1:5" x14ac:dyDescent="0.2">
      <c r="A33" s="14" t="s">
        <v>160</v>
      </c>
      <c r="B33" s="16">
        <v>0.37977755852036865</v>
      </c>
      <c r="C33" s="16">
        <v>0.21441432484643452</v>
      </c>
      <c r="D33" s="16">
        <v>0.25786341834811854</v>
      </c>
      <c r="E33" s="16">
        <v>0.14794469828509066</v>
      </c>
    </row>
    <row r="34" spans="1:5" x14ac:dyDescent="0.2">
      <c r="A34" s="14" t="s">
        <v>161</v>
      </c>
      <c r="B34" s="16">
        <v>0.31426334535685896</v>
      </c>
      <c r="C34" s="16">
        <v>0.26419129476751424</v>
      </c>
      <c r="D34" s="16">
        <v>0.22843509316305424</v>
      </c>
      <c r="E34" s="16">
        <v>0.19311026671259612</v>
      </c>
    </row>
    <row r="35" spans="1:5" x14ac:dyDescent="0.2">
      <c r="A35" s="14" t="s">
        <v>162</v>
      </c>
      <c r="B35" s="16">
        <v>0.29094066466442003</v>
      </c>
      <c r="C35" s="16">
        <v>0.28960621953245613</v>
      </c>
      <c r="D35" s="16">
        <v>0.21001519879020558</v>
      </c>
      <c r="E35" s="16">
        <v>0.20943791701292036</v>
      </c>
    </row>
    <row r="36" spans="1:5" x14ac:dyDescent="0.2">
      <c r="A36" s="14" t="s">
        <v>163</v>
      </c>
      <c r="B36" s="16">
        <v>0.42091640380931472</v>
      </c>
      <c r="C36" s="16">
        <v>0.15951248886943728</v>
      </c>
      <c r="D36" s="16">
        <v>0.3043022340007584</v>
      </c>
      <c r="E36" s="16">
        <v>0.11526887332050655</v>
      </c>
    </row>
    <row r="37" spans="1:5" x14ac:dyDescent="0.2">
      <c r="A37" s="14" t="s">
        <v>164</v>
      </c>
      <c r="B37" s="16">
        <v>0.32136049442339559</v>
      </c>
      <c r="C37" s="16">
        <v>0.25699181997917692</v>
      </c>
      <c r="D37" s="16">
        <v>0.23361511956158074</v>
      </c>
      <c r="E37" s="16">
        <v>0.18803256603584381</v>
      </c>
    </row>
    <row r="38" spans="1:5" x14ac:dyDescent="0.2">
      <c r="A38" s="14" t="s">
        <v>165</v>
      </c>
      <c r="B38" s="16">
        <v>0.35547576555638916</v>
      </c>
      <c r="C38" s="16">
        <v>0.22326266997691879</v>
      </c>
      <c r="D38" s="16">
        <v>0.25843011217698381</v>
      </c>
      <c r="E38" s="16">
        <v>0.16283145228973184</v>
      </c>
    </row>
    <row r="39" spans="1:5" x14ac:dyDescent="0.2">
      <c r="A39" s="14" t="s">
        <v>166</v>
      </c>
      <c r="B39" s="16">
        <v>0.39384932612926749</v>
      </c>
      <c r="C39" s="16">
        <v>0.18521383510164571</v>
      </c>
      <c r="D39" s="16">
        <v>0.28635312063149249</v>
      </c>
      <c r="E39" s="16">
        <v>0.13458371813758549</v>
      </c>
    </row>
    <row r="40" spans="1:5" x14ac:dyDescent="0.2">
      <c r="A40" s="14" t="s">
        <v>167</v>
      </c>
      <c r="B40" s="16">
        <v>0.45796957771775237</v>
      </c>
      <c r="C40" s="16">
        <v>0.22640594862583513</v>
      </c>
      <c r="D40" s="16">
        <v>0.20176692379172953</v>
      </c>
      <c r="E40" s="16">
        <v>0.11385754986469096</v>
      </c>
    </row>
    <row r="41" spans="1:5" x14ac:dyDescent="0.2">
      <c r="A41" s="14" t="s">
        <v>168</v>
      </c>
      <c r="B41" s="16">
        <v>0.50527456647399482</v>
      </c>
      <c r="C41" s="16">
        <v>7.2182080924855493E-2</v>
      </c>
      <c r="D41" s="16">
        <v>0.36972543352602472</v>
      </c>
      <c r="E41" s="16">
        <v>5.2817919075144409E-2</v>
      </c>
    </row>
    <row r="42" spans="1:5" x14ac:dyDescent="0.2">
      <c r="A42" s="14" t="s">
        <v>169</v>
      </c>
      <c r="B42" s="16">
        <v>0.47546654039452096</v>
      </c>
      <c r="C42" s="16">
        <v>0.10241987503584341</v>
      </c>
      <c r="D42" s="16">
        <v>0.3479693226521689</v>
      </c>
      <c r="E42" s="16">
        <v>7.4144261917485299E-2</v>
      </c>
    </row>
    <row r="43" spans="1:5" x14ac:dyDescent="0.2">
      <c r="A43" s="14" t="s">
        <v>170</v>
      </c>
      <c r="B43" s="16">
        <v>0.34771785719676923</v>
      </c>
      <c r="C43" s="16">
        <v>0.23201042122579565</v>
      </c>
      <c r="D43" s="16">
        <v>0.25472884747849645</v>
      </c>
      <c r="E43" s="16">
        <v>0.1655428740989463</v>
      </c>
    </row>
    <row r="44" spans="1:5" x14ac:dyDescent="0.2">
      <c r="A44" s="14" t="s">
        <v>171</v>
      </c>
      <c r="B44" s="16">
        <v>0.2575840640516846</v>
      </c>
      <c r="C44" s="16">
        <v>0.32344375103759865</v>
      </c>
      <c r="D44" s="16">
        <v>0.18853333252958704</v>
      </c>
      <c r="E44" s="16">
        <v>0.23043885238114092</v>
      </c>
    </row>
    <row r="45" spans="1:5" x14ac:dyDescent="0.2">
      <c r="A45" s="14" t="s">
        <v>172</v>
      </c>
      <c r="B45" s="16">
        <v>0.44281965468843182</v>
      </c>
      <c r="C45" s="16">
        <v>0.13553745906216702</v>
      </c>
      <c r="D45" s="16">
        <v>0.32414120121888756</v>
      </c>
      <c r="E45" s="16">
        <v>9.7501685030520355E-2</v>
      </c>
    </row>
    <row r="46" spans="1:5" x14ac:dyDescent="0.2">
      <c r="A46" s="14" t="s">
        <v>173</v>
      </c>
      <c r="B46" s="16">
        <v>0.18029899711737937</v>
      </c>
      <c r="C46" s="16">
        <v>0.44135267284442004</v>
      </c>
      <c r="D46" s="16">
        <v>9.3934908724661065E-2</v>
      </c>
      <c r="E46" s="16">
        <v>0.2844134213135085</v>
      </c>
    </row>
    <row r="47" spans="1:5" x14ac:dyDescent="0.2">
      <c r="A47" s="14" t="s">
        <v>174</v>
      </c>
      <c r="B47" s="16">
        <v>0.18029899711737937</v>
      </c>
      <c r="C47" s="16">
        <v>0.44135267284442004</v>
      </c>
      <c r="D47" s="16">
        <v>9.3934908724661065E-2</v>
      </c>
      <c r="E47" s="16">
        <v>0.2844134213135085</v>
      </c>
    </row>
    <row r="48" spans="1:5" x14ac:dyDescent="0.2">
      <c r="A48" s="14" t="s">
        <v>175</v>
      </c>
      <c r="B48" s="16">
        <v>0.38371862690351871</v>
      </c>
      <c r="C48" s="16">
        <v>0.293825525588985</v>
      </c>
      <c r="D48" s="16">
        <v>0.18843646550020121</v>
      </c>
      <c r="E48" s="16">
        <v>0.1340193820073011</v>
      </c>
    </row>
    <row r="49" spans="1:5" x14ac:dyDescent="0.2">
      <c r="A49" s="14" t="s">
        <v>143</v>
      </c>
      <c r="B49" s="16">
        <v>0.2498258727116229</v>
      </c>
      <c r="C49" s="16">
        <v>0.30673006685884691</v>
      </c>
      <c r="D49" s="16">
        <v>0.19874999319078102</v>
      </c>
      <c r="E49" s="16">
        <v>0.24469406723873893</v>
      </c>
    </row>
    <row r="50" spans="1:5" x14ac:dyDescent="0.2">
      <c r="A50" s="14" t="s">
        <v>142</v>
      </c>
      <c r="B50" s="16">
        <v>0.33274083520727682</v>
      </c>
      <c r="C50" s="16">
        <v>0.28407897795014986</v>
      </c>
      <c r="D50" s="16">
        <v>0.2058620582734578</v>
      </c>
      <c r="E50" s="16">
        <v>0.17731812856908424</v>
      </c>
    </row>
    <row r="51" spans="1:5" x14ac:dyDescent="0.2">
      <c r="A51" s="14" t="s">
        <v>176</v>
      </c>
      <c r="B51" s="16">
        <v>0.2575840640516846</v>
      </c>
      <c r="C51" s="16">
        <v>0.32344375103759865</v>
      </c>
      <c r="D51" s="16">
        <v>0.18853333252958704</v>
      </c>
      <c r="E51" s="16">
        <v>0.23043885238114092</v>
      </c>
    </row>
    <row r="52" spans="1:5" x14ac:dyDescent="0.2">
      <c r="A52" s="14" t="s">
        <v>177</v>
      </c>
      <c r="B52" s="16">
        <v>0.37042873420969347</v>
      </c>
      <c r="C52" s="16">
        <v>0.20897210190312923</v>
      </c>
      <c r="D52" s="16">
        <v>0.2713049319538231</v>
      </c>
      <c r="E52" s="16">
        <v>0.14929423193334984</v>
      </c>
    </row>
    <row r="53" spans="1:5" x14ac:dyDescent="0.2">
      <c r="A53" s="14" t="s">
        <v>178</v>
      </c>
      <c r="B53" s="16">
        <v>0.2575840640516846</v>
      </c>
      <c r="C53" s="16">
        <v>0.32344375103759865</v>
      </c>
      <c r="D53" s="16">
        <v>0.18853333252958704</v>
      </c>
      <c r="E53" s="16">
        <v>0.23043885238114092</v>
      </c>
    </row>
    <row r="54" spans="1:5" x14ac:dyDescent="0.2">
      <c r="A54" s="14" t="s">
        <v>179</v>
      </c>
      <c r="B54" s="16">
        <v>0.37042873420969347</v>
      </c>
      <c r="C54" s="16">
        <v>0.20897210190312923</v>
      </c>
      <c r="D54" s="16">
        <v>0.2713049319538231</v>
      </c>
      <c r="E54" s="16">
        <v>0.14929423193334984</v>
      </c>
    </row>
    <row r="55" spans="1:5" x14ac:dyDescent="0.2">
      <c r="A55" s="14" t="s">
        <v>180</v>
      </c>
      <c r="B55" s="16">
        <v>0.2575840640516846</v>
      </c>
      <c r="C55" s="16">
        <v>0.32344375103759865</v>
      </c>
      <c r="D55" s="16">
        <v>0.18853333252958704</v>
      </c>
      <c r="E55" s="16">
        <v>0.23043885238114092</v>
      </c>
    </row>
    <row r="56" spans="1:5" x14ac:dyDescent="0.2">
      <c r="A56" s="14" t="s">
        <v>181</v>
      </c>
      <c r="B56" s="16">
        <v>0.2575840640516846</v>
      </c>
      <c r="C56" s="16">
        <v>0.32344375103759865</v>
      </c>
      <c r="D56" s="16">
        <v>0.18853333252958704</v>
      </c>
      <c r="E56" s="16">
        <v>0.23043885238114092</v>
      </c>
    </row>
    <row r="57" spans="1:5" x14ac:dyDescent="0.2">
      <c r="A57" s="14" t="s">
        <v>182</v>
      </c>
      <c r="B57" s="16">
        <v>0.2575840640516846</v>
      </c>
      <c r="C57" s="16">
        <v>0.32344375103759865</v>
      </c>
      <c r="D57" s="16">
        <v>0.18853333252958704</v>
      </c>
      <c r="E57" s="16">
        <v>0.23043885238114092</v>
      </c>
    </row>
    <row r="58" spans="1:5" x14ac:dyDescent="0.2">
      <c r="A58" s="14" t="s">
        <v>183</v>
      </c>
      <c r="B58" s="16">
        <v>0.2575840640516846</v>
      </c>
      <c r="C58" s="16">
        <v>0.32344375103759865</v>
      </c>
      <c r="D58" s="16">
        <v>0.18853333252958704</v>
      </c>
      <c r="E58" s="16">
        <v>0.23043885238114092</v>
      </c>
    </row>
    <row r="59" spans="1:5" x14ac:dyDescent="0.2">
      <c r="A59" s="14" t="s">
        <v>184</v>
      </c>
      <c r="B59" s="16">
        <v>0.2575840640516846</v>
      </c>
      <c r="C59" s="16">
        <v>0.32344375103759865</v>
      </c>
      <c r="D59" s="16">
        <v>0.18853333252958704</v>
      </c>
      <c r="E59" s="16">
        <v>0.23043885238114092</v>
      </c>
    </row>
    <row r="60" spans="1:5" x14ac:dyDescent="0.2">
      <c r="A60" s="14" t="s">
        <v>185</v>
      </c>
      <c r="B60" s="16">
        <v>0.2575840640516846</v>
      </c>
      <c r="C60" s="16">
        <v>0.32344375103759865</v>
      </c>
      <c r="D60" s="16">
        <v>0.18853333252958704</v>
      </c>
      <c r="E60" s="16">
        <v>0.23043885238114092</v>
      </c>
    </row>
  </sheetData>
  <mergeCells count="1">
    <mergeCell ref="I1:J1"/>
  </mergeCells>
  <dataValidations count="1">
    <dataValidation type="list" showInputMessage="1" sqref="A30:A60">
      <formula1>$AD$4:$AD$103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145"/>
  <sheetViews>
    <sheetView topLeftCell="A109" workbookViewId="0">
      <selection activeCell="E141" sqref="E141"/>
    </sheetView>
  </sheetViews>
  <sheetFormatPr defaultRowHeight="14.25" x14ac:dyDescent="0.2"/>
  <cols>
    <col min="1" max="1" width="6.125" customWidth="1"/>
    <col min="2" max="2" width="44.75" customWidth="1"/>
    <col min="3" max="4" width="12.875" hidden="1" customWidth="1"/>
    <col min="5" max="5" width="39.625" customWidth="1"/>
    <col min="6" max="6" width="9.875" customWidth="1"/>
    <col min="7" max="7" width="18.125" customWidth="1"/>
    <col min="8" max="8" width="56.5" style="58" customWidth="1"/>
    <col min="9" max="10" width="12.875" customWidth="1"/>
    <col min="12" max="12" width="6.125" bestFit="1" customWidth="1"/>
    <col min="13" max="13" width="41" bestFit="1" customWidth="1"/>
    <col min="14" max="15" width="12.875" customWidth="1"/>
    <col min="17" max="17" width="6.125" bestFit="1" customWidth="1"/>
    <col min="18" max="18" width="38.25" bestFit="1" customWidth="1"/>
    <col min="19" max="20" width="12.875" customWidth="1"/>
  </cols>
  <sheetData>
    <row r="1" spans="1:8" x14ac:dyDescent="0.2">
      <c r="A1" s="35" t="s">
        <v>250</v>
      </c>
      <c r="B1" s="35"/>
      <c r="C1" s="35"/>
      <c r="D1" s="35"/>
    </row>
    <row r="2" spans="1:8" s="37" customFormat="1" ht="38.25" x14ac:dyDescent="0.2">
      <c r="A2" s="36" t="s">
        <v>253</v>
      </c>
      <c r="B2" s="36" t="s">
        <v>254</v>
      </c>
      <c r="C2" s="36" t="s">
        <v>255</v>
      </c>
      <c r="D2" s="36" t="s">
        <v>256</v>
      </c>
      <c r="E2" s="37" t="s">
        <v>394</v>
      </c>
      <c r="F2" s="37" t="s">
        <v>396</v>
      </c>
      <c r="G2" s="37" t="s">
        <v>395</v>
      </c>
      <c r="H2" s="59" t="s">
        <v>469</v>
      </c>
    </row>
    <row r="3" spans="1:8" x14ac:dyDescent="0.2">
      <c r="A3" s="38">
        <v>1</v>
      </c>
      <c r="B3" s="39" t="s">
        <v>260</v>
      </c>
      <c r="C3" s="40">
        <v>0.4168</v>
      </c>
      <c r="D3" s="40">
        <v>0.32240000000000002</v>
      </c>
      <c r="E3" t="s">
        <v>239</v>
      </c>
      <c r="F3" t="s">
        <v>397</v>
      </c>
      <c r="G3" t="s">
        <v>398</v>
      </c>
      <c r="H3" s="58" t="s">
        <v>470</v>
      </c>
    </row>
    <row r="4" spans="1:8" x14ac:dyDescent="0.2">
      <c r="A4" s="38">
        <f>1+A3</f>
        <v>2</v>
      </c>
      <c r="B4" s="39" t="s">
        <v>263</v>
      </c>
      <c r="C4" s="40">
        <v>0.20349999999999999</v>
      </c>
      <c r="D4" s="40">
        <v>0.47970000000000002</v>
      </c>
      <c r="E4" t="s">
        <v>239</v>
      </c>
      <c r="F4" t="s">
        <v>397</v>
      </c>
      <c r="G4" t="s">
        <v>398</v>
      </c>
      <c r="H4" s="58" t="s">
        <v>470</v>
      </c>
    </row>
    <row r="5" spans="1:8" x14ac:dyDescent="0.2">
      <c r="A5" s="38">
        <f t="shared" ref="A5:A66" si="0">1+A4</f>
        <v>3</v>
      </c>
      <c r="B5" s="39" t="s">
        <v>266</v>
      </c>
      <c r="C5" s="40">
        <v>0.14360000000000001</v>
      </c>
      <c r="D5" s="40">
        <v>0.59079999999999999</v>
      </c>
      <c r="E5" t="s">
        <v>239</v>
      </c>
      <c r="F5" t="s">
        <v>397</v>
      </c>
      <c r="G5" t="s">
        <v>398</v>
      </c>
      <c r="H5" s="58" t="s">
        <v>470</v>
      </c>
    </row>
    <row r="6" spans="1:8" x14ac:dyDescent="0.2">
      <c r="A6" s="38">
        <f t="shared" si="0"/>
        <v>4</v>
      </c>
      <c r="B6" s="39" t="s">
        <v>269</v>
      </c>
      <c r="C6" s="40">
        <v>5.9400000000000001E-2</v>
      </c>
      <c r="D6" s="40">
        <v>0.63670000000000004</v>
      </c>
      <c r="E6" t="s">
        <v>243</v>
      </c>
      <c r="F6" t="s">
        <v>397</v>
      </c>
      <c r="G6" t="s">
        <v>417</v>
      </c>
    </row>
    <row r="7" spans="1:8" x14ac:dyDescent="0.2">
      <c r="A7" s="38">
        <f t="shared" si="0"/>
        <v>5</v>
      </c>
      <c r="B7" s="39" t="s">
        <v>468</v>
      </c>
      <c r="C7" s="40">
        <v>3.5400000000000001E-2</v>
      </c>
      <c r="D7" s="40">
        <v>0.66410000000000002</v>
      </c>
      <c r="E7" t="s">
        <v>239</v>
      </c>
      <c r="F7" t="s">
        <v>397</v>
      </c>
      <c r="G7" t="s">
        <v>398</v>
      </c>
      <c r="H7" s="58" t="s">
        <v>470</v>
      </c>
    </row>
    <row r="8" spans="1:8" x14ac:dyDescent="0.2">
      <c r="A8" s="38">
        <f t="shared" si="0"/>
        <v>6</v>
      </c>
      <c r="B8" s="39" t="s">
        <v>274</v>
      </c>
      <c r="C8" s="40">
        <v>7.17E-2</v>
      </c>
      <c r="D8" s="40">
        <v>0.71960000000000002</v>
      </c>
      <c r="E8" t="s">
        <v>239</v>
      </c>
      <c r="F8" t="s">
        <v>397</v>
      </c>
      <c r="G8" t="s">
        <v>398</v>
      </c>
      <c r="H8" s="58" t="s">
        <v>470</v>
      </c>
    </row>
    <row r="9" spans="1:8" x14ac:dyDescent="0.2">
      <c r="A9" s="38">
        <f t="shared" si="0"/>
        <v>7</v>
      </c>
      <c r="B9" s="39" t="s">
        <v>277</v>
      </c>
      <c r="C9" s="40">
        <v>7.85E-2</v>
      </c>
      <c r="D9" s="40">
        <v>0.78029999999999999</v>
      </c>
      <c r="E9" t="s">
        <v>239</v>
      </c>
      <c r="F9" t="s">
        <v>397</v>
      </c>
      <c r="G9" t="s">
        <v>398</v>
      </c>
      <c r="H9" s="58" t="s">
        <v>470</v>
      </c>
    </row>
    <row r="10" spans="1:8" x14ac:dyDescent="0.2">
      <c r="A10" s="38">
        <f t="shared" si="0"/>
        <v>8</v>
      </c>
      <c r="B10" s="39" t="s">
        <v>280</v>
      </c>
      <c r="C10" s="40">
        <v>5.5E-2</v>
      </c>
      <c r="D10" s="40">
        <v>0.82279999999999998</v>
      </c>
      <c r="E10" t="s">
        <v>239</v>
      </c>
      <c r="F10" t="s">
        <v>397</v>
      </c>
      <c r="G10" t="s">
        <v>398</v>
      </c>
      <c r="H10" s="58" t="s">
        <v>470</v>
      </c>
    </row>
    <row r="11" spans="1:8" x14ac:dyDescent="0.2">
      <c r="A11" s="43">
        <f t="shared" si="0"/>
        <v>9</v>
      </c>
      <c r="B11" s="44" t="s">
        <v>283</v>
      </c>
      <c r="C11" s="45">
        <v>3.49E-2</v>
      </c>
      <c r="D11" s="45">
        <v>0.8498</v>
      </c>
      <c r="E11" t="s">
        <v>399</v>
      </c>
      <c r="F11" t="s">
        <v>401</v>
      </c>
      <c r="H11" s="58" t="s">
        <v>470</v>
      </c>
    </row>
    <row r="12" spans="1:8" x14ac:dyDescent="0.2">
      <c r="A12" s="43">
        <f t="shared" si="0"/>
        <v>10</v>
      </c>
      <c r="B12" s="44" t="s">
        <v>286</v>
      </c>
      <c r="C12" s="45">
        <v>3.4500000000000003E-2</v>
      </c>
      <c r="D12" s="45">
        <v>0.87649999999999995</v>
      </c>
      <c r="E12" t="s">
        <v>400</v>
      </c>
      <c r="F12" t="s">
        <v>416</v>
      </c>
      <c r="H12" s="58" t="s">
        <v>470</v>
      </c>
    </row>
    <row r="13" spans="1:8" x14ac:dyDescent="0.2">
      <c r="A13" s="43">
        <f t="shared" si="0"/>
        <v>11</v>
      </c>
      <c r="B13" s="44" t="s">
        <v>289</v>
      </c>
      <c r="C13" s="45">
        <v>3.0200000000000001E-2</v>
      </c>
      <c r="D13" s="45">
        <v>0.89980000000000004</v>
      </c>
      <c r="E13" t="s">
        <v>239</v>
      </c>
      <c r="F13" t="s">
        <v>397</v>
      </c>
      <c r="G13" t="s">
        <v>398</v>
      </c>
      <c r="H13" s="58" t="s">
        <v>470</v>
      </c>
    </row>
    <row r="14" spans="1:8" x14ac:dyDescent="0.2">
      <c r="A14" s="43">
        <f t="shared" si="0"/>
        <v>12</v>
      </c>
      <c r="B14" s="44" t="s">
        <v>292</v>
      </c>
      <c r="C14" s="45">
        <v>4.0000000000000001E-3</v>
      </c>
      <c r="D14" s="45">
        <v>0.90290000000000004</v>
      </c>
      <c r="E14" t="s">
        <v>239</v>
      </c>
      <c r="F14" t="s">
        <v>397</v>
      </c>
      <c r="G14" t="s">
        <v>398</v>
      </c>
      <c r="H14" s="58" t="s">
        <v>470</v>
      </c>
    </row>
    <row r="15" spans="1:8" x14ac:dyDescent="0.2">
      <c r="A15" s="43">
        <f t="shared" si="0"/>
        <v>13</v>
      </c>
      <c r="B15" s="44" t="s">
        <v>295</v>
      </c>
      <c r="C15" s="45">
        <v>1.67E-2</v>
      </c>
      <c r="D15" s="45">
        <v>0.91590000000000005</v>
      </c>
      <c r="E15" t="s">
        <v>399</v>
      </c>
      <c r="F15" t="s">
        <v>401</v>
      </c>
      <c r="H15" s="58" t="s">
        <v>470</v>
      </c>
    </row>
    <row r="16" spans="1:8" x14ac:dyDescent="0.2">
      <c r="A16" s="46">
        <f t="shared" si="0"/>
        <v>14</v>
      </c>
      <c r="B16" t="s">
        <v>298</v>
      </c>
      <c r="C16" s="42">
        <v>0</v>
      </c>
      <c r="D16" s="42">
        <v>0.91590000000000005</v>
      </c>
      <c r="E16" t="s">
        <v>446</v>
      </c>
      <c r="F16" t="s">
        <v>401</v>
      </c>
      <c r="H16" s="58" t="s">
        <v>470</v>
      </c>
    </row>
    <row r="17" spans="1:20" x14ac:dyDescent="0.2">
      <c r="A17" s="43">
        <f t="shared" si="0"/>
        <v>15</v>
      </c>
      <c r="B17" s="44" t="s">
        <v>301</v>
      </c>
      <c r="C17" s="45">
        <v>1.32E-2</v>
      </c>
      <c r="D17" s="45">
        <v>0.92610000000000003</v>
      </c>
      <c r="E17" t="s">
        <v>239</v>
      </c>
      <c r="F17" t="s">
        <v>397</v>
      </c>
      <c r="G17" t="s">
        <v>398</v>
      </c>
      <c r="H17" s="58" t="s">
        <v>470</v>
      </c>
    </row>
    <row r="18" spans="1:20" x14ac:dyDescent="0.2">
      <c r="A18" s="46">
        <f t="shared" si="0"/>
        <v>16</v>
      </c>
      <c r="B18" t="s">
        <v>304</v>
      </c>
      <c r="C18" s="42">
        <v>5.0000000000000001E-3</v>
      </c>
      <c r="D18" s="42">
        <v>0.93</v>
      </c>
      <c r="E18" t="s">
        <v>242</v>
      </c>
      <c r="F18" t="s">
        <v>397</v>
      </c>
      <c r="G18" t="s">
        <v>402</v>
      </c>
      <c r="H18" s="58" t="s">
        <v>471</v>
      </c>
    </row>
    <row r="19" spans="1:20" x14ac:dyDescent="0.2">
      <c r="A19" s="46">
        <f t="shared" si="0"/>
        <v>17</v>
      </c>
      <c r="B19" t="s">
        <v>307</v>
      </c>
      <c r="C19" s="42">
        <v>0.01</v>
      </c>
      <c r="D19" s="42">
        <v>0.93769999999999998</v>
      </c>
      <c r="E19" t="s">
        <v>235</v>
      </c>
      <c r="F19" t="s">
        <v>397</v>
      </c>
      <c r="H19" s="58" t="s">
        <v>470</v>
      </c>
    </row>
    <row r="20" spans="1:20" x14ac:dyDescent="0.2">
      <c r="A20" s="43">
        <f t="shared" si="0"/>
        <v>18</v>
      </c>
      <c r="B20" s="44" t="s">
        <v>310</v>
      </c>
      <c r="C20" s="45">
        <v>9.7000000000000003E-3</v>
      </c>
      <c r="D20" s="45">
        <v>0.94520000000000004</v>
      </c>
      <c r="E20" t="s">
        <v>239</v>
      </c>
      <c r="F20" t="s">
        <v>397</v>
      </c>
      <c r="G20" t="s">
        <v>398</v>
      </c>
      <c r="H20" s="58" t="s">
        <v>470</v>
      </c>
      <c r="Q20" s="41"/>
      <c r="S20" s="41"/>
      <c r="T20" s="41"/>
    </row>
    <row r="21" spans="1:20" x14ac:dyDescent="0.2">
      <c r="A21" s="46">
        <f t="shared" si="0"/>
        <v>19</v>
      </c>
      <c r="B21" t="s">
        <v>313</v>
      </c>
      <c r="C21" s="42">
        <v>8.9999999999999993E-3</v>
      </c>
      <c r="D21" s="42">
        <v>0.95209999999999995</v>
      </c>
      <c r="E21" t="s">
        <v>446</v>
      </c>
      <c r="F21" t="s">
        <v>401</v>
      </c>
      <c r="H21" s="58" t="s">
        <v>470</v>
      </c>
      <c r="Q21" s="41"/>
      <c r="S21" s="41"/>
      <c r="T21" s="41"/>
    </row>
    <row r="22" spans="1:20" x14ac:dyDescent="0.2">
      <c r="A22" s="46">
        <f t="shared" si="0"/>
        <v>20</v>
      </c>
      <c r="B22" t="s">
        <v>316</v>
      </c>
      <c r="C22" s="42">
        <v>8.0000000000000002E-3</v>
      </c>
      <c r="D22" s="42">
        <v>0.95830000000000004</v>
      </c>
      <c r="E22" t="s">
        <v>241</v>
      </c>
      <c r="F22" t="s">
        <v>397</v>
      </c>
      <c r="H22" s="58" t="s">
        <v>470</v>
      </c>
      <c r="Q22" s="41"/>
      <c r="S22" s="41"/>
      <c r="T22" s="41"/>
    </row>
    <row r="23" spans="1:20" x14ac:dyDescent="0.2">
      <c r="A23" s="46">
        <f t="shared" si="0"/>
        <v>21</v>
      </c>
      <c r="B23" t="s">
        <v>319</v>
      </c>
      <c r="C23" s="42">
        <v>7.4999999999999997E-3</v>
      </c>
      <c r="D23" s="42">
        <v>0.96409999999999996</v>
      </c>
      <c r="E23" t="s">
        <v>399</v>
      </c>
      <c r="F23" t="s">
        <v>401</v>
      </c>
      <c r="H23" s="58" t="s">
        <v>470</v>
      </c>
      <c r="S23" s="41"/>
      <c r="T23" s="41"/>
    </row>
    <row r="24" spans="1:20" x14ac:dyDescent="0.2">
      <c r="A24" s="46">
        <f t="shared" si="0"/>
        <v>22</v>
      </c>
      <c r="B24" t="s">
        <v>322</v>
      </c>
      <c r="C24" s="42">
        <v>6.0000000000000001E-3</v>
      </c>
      <c r="D24" s="42">
        <v>0.96870000000000001</v>
      </c>
      <c r="E24" t="s">
        <v>235</v>
      </c>
      <c r="F24" t="s">
        <v>401</v>
      </c>
      <c r="H24" s="58" t="s">
        <v>472</v>
      </c>
      <c r="S24" s="41"/>
      <c r="T24" s="41"/>
    </row>
    <row r="25" spans="1:20" x14ac:dyDescent="0.2">
      <c r="A25" s="43">
        <f t="shared" si="0"/>
        <v>23</v>
      </c>
      <c r="B25" s="44" t="s">
        <v>325</v>
      </c>
      <c r="C25" s="45">
        <v>4.0000000000000001E-3</v>
      </c>
      <c r="D25" s="45">
        <v>0.9718</v>
      </c>
      <c r="E25" t="s">
        <v>403</v>
      </c>
      <c r="G25" t="s">
        <v>470</v>
      </c>
      <c r="H25" s="58" t="s">
        <v>470</v>
      </c>
      <c r="S25" s="41"/>
      <c r="T25" s="41"/>
    </row>
    <row r="26" spans="1:20" x14ac:dyDescent="0.2">
      <c r="A26" s="46">
        <f t="shared" si="0"/>
        <v>24</v>
      </c>
      <c r="B26" t="s">
        <v>328</v>
      </c>
      <c r="C26" s="42">
        <v>4.0000000000000001E-3</v>
      </c>
      <c r="D26" s="42">
        <v>0.97489999999999999</v>
      </c>
      <c r="E26" t="s">
        <v>244</v>
      </c>
      <c r="F26" t="s">
        <v>397</v>
      </c>
      <c r="H26" s="58" t="s">
        <v>473</v>
      </c>
      <c r="S26" s="41"/>
      <c r="T26" s="41"/>
    </row>
    <row r="27" spans="1:20" x14ac:dyDescent="0.2">
      <c r="A27" s="46">
        <f t="shared" si="0"/>
        <v>25</v>
      </c>
      <c r="B27" t="s">
        <v>331</v>
      </c>
      <c r="C27" s="42">
        <v>3.8999999999999998E-3</v>
      </c>
      <c r="D27" s="42">
        <v>0.97789999999999999</v>
      </c>
      <c r="E27" t="s">
        <v>404</v>
      </c>
      <c r="F27" t="s">
        <v>401</v>
      </c>
      <c r="H27" s="58" t="s">
        <v>470</v>
      </c>
      <c r="S27" s="41"/>
      <c r="T27" s="41"/>
    </row>
    <row r="28" spans="1:20" x14ac:dyDescent="0.2">
      <c r="A28" s="43">
        <f t="shared" si="0"/>
        <v>26</v>
      </c>
      <c r="B28" s="44" t="s">
        <v>334</v>
      </c>
      <c r="C28" s="45">
        <v>3.5000000000000001E-3</v>
      </c>
      <c r="D28" s="45">
        <v>0.98060000000000003</v>
      </c>
      <c r="E28" t="s">
        <v>477</v>
      </c>
      <c r="F28" t="s">
        <v>397</v>
      </c>
      <c r="S28" s="41"/>
      <c r="T28" s="41"/>
    </row>
    <row r="29" spans="1:20" x14ac:dyDescent="0.2">
      <c r="A29" s="43">
        <f t="shared" si="0"/>
        <v>27</v>
      </c>
      <c r="B29" s="44" t="s">
        <v>337</v>
      </c>
      <c r="C29" s="45">
        <v>3.3999999999999998E-3</v>
      </c>
      <c r="D29" s="45">
        <v>0.98319999999999996</v>
      </c>
      <c r="E29" t="s">
        <v>399</v>
      </c>
      <c r="F29" t="s">
        <v>401</v>
      </c>
      <c r="S29" s="41"/>
      <c r="T29" s="41"/>
    </row>
    <row r="30" spans="1:20" x14ac:dyDescent="0.2">
      <c r="A30" s="43">
        <f t="shared" si="0"/>
        <v>28</v>
      </c>
      <c r="B30" s="44" t="s">
        <v>340</v>
      </c>
      <c r="C30" s="45">
        <v>3.0999999999999999E-3</v>
      </c>
      <c r="D30" s="45">
        <v>0.98570000000000002</v>
      </c>
      <c r="E30" t="s">
        <v>240</v>
      </c>
      <c r="F30" t="s">
        <v>397</v>
      </c>
      <c r="G30" t="s">
        <v>405</v>
      </c>
      <c r="S30" s="41"/>
      <c r="T30" s="41"/>
    </row>
    <row r="31" spans="1:20" x14ac:dyDescent="0.2">
      <c r="A31" s="43">
        <f t="shared" si="0"/>
        <v>29</v>
      </c>
      <c r="B31" s="44" t="s">
        <v>343</v>
      </c>
      <c r="C31" s="45">
        <v>3.0000000000000001E-3</v>
      </c>
      <c r="D31" s="45">
        <v>0.98799999999999999</v>
      </c>
      <c r="E31" t="s">
        <v>239</v>
      </c>
      <c r="F31" t="s">
        <v>397</v>
      </c>
      <c r="G31" t="s">
        <v>398</v>
      </c>
    </row>
    <row r="32" spans="1:20" x14ac:dyDescent="0.2">
      <c r="A32" s="46">
        <f t="shared" si="0"/>
        <v>30</v>
      </c>
      <c r="B32" t="s">
        <v>346</v>
      </c>
      <c r="C32" s="42">
        <v>2E-3</v>
      </c>
      <c r="D32" s="42">
        <v>0.98950000000000005</v>
      </c>
      <c r="E32" t="s">
        <v>235</v>
      </c>
      <c r="F32" t="s">
        <v>397</v>
      </c>
    </row>
    <row r="33" spans="1:8" x14ac:dyDescent="0.2">
      <c r="A33" s="46">
        <f t="shared" si="0"/>
        <v>31</v>
      </c>
      <c r="B33" t="s">
        <v>349</v>
      </c>
      <c r="C33" s="42">
        <v>2E-3</v>
      </c>
      <c r="D33" s="42">
        <v>0.99109999999999998</v>
      </c>
      <c r="E33" t="s">
        <v>243</v>
      </c>
      <c r="F33" t="s">
        <v>397</v>
      </c>
    </row>
    <row r="34" spans="1:8" x14ac:dyDescent="0.2">
      <c r="A34" s="46">
        <f t="shared" si="0"/>
        <v>32</v>
      </c>
      <c r="B34" t="s">
        <v>352</v>
      </c>
      <c r="C34" s="42">
        <v>2E-3</v>
      </c>
      <c r="D34" s="42">
        <v>0.99260000000000004</v>
      </c>
      <c r="E34" s="60" t="s">
        <v>474</v>
      </c>
      <c r="F34" t="s">
        <v>401</v>
      </c>
    </row>
    <row r="35" spans="1:8" x14ac:dyDescent="0.2">
      <c r="A35" s="46">
        <f t="shared" si="0"/>
        <v>33</v>
      </c>
      <c r="B35" t="s">
        <v>354</v>
      </c>
      <c r="C35" s="42">
        <v>1.4E-3</v>
      </c>
      <c r="D35" s="42">
        <v>0.99370000000000003</v>
      </c>
      <c r="E35" t="s">
        <v>235</v>
      </c>
      <c r="F35" t="s">
        <v>397</v>
      </c>
    </row>
    <row r="36" spans="1:8" x14ac:dyDescent="0.2">
      <c r="A36" s="46">
        <f t="shared" si="0"/>
        <v>34</v>
      </c>
      <c r="B36" t="s">
        <v>356</v>
      </c>
      <c r="C36" s="42">
        <v>1.1000000000000001E-3</v>
      </c>
      <c r="D36" s="42">
        <v>0.99460000000000004</v>
      </c>
      <c r="E36" t="s">
        <v>235</v>
      </c>
      <c r="F36" t="s">
        <v>397</v>
      </c>
    </row>
    <row r="37" spans="1:8" x14ac:dyDescent="0.2">
      <c r="A37" s="43">
        <f t="shared" si="0"/>
        <v>35</v>
      </c>
      <c r="B37" s="44" t="s">
        <v>358</v>
      </c>
      <c r="C37" s="45">
        <v>1E-3</v>
      </c>
      <c r="D37" s="45">
        <v>0.99529999999999996</v>
      </c>
      <c r="E37" t="s">
        <v>239</v>
      </c>
      <c r="F37" t="s">
        <v>397</v>
      </c>
      <c r="G37" t="s">
        <v>398</v>
      </c>
    </row>
    <row r="38" spans="1:8" x14ac:dyDescent="0.2">
      <c r="A38" s="43">
        <f t="shared" si="0"/>
        <v>36</v>
      </c>
      <c r="B38" s="44" t="s">
        <v>360</v>
      </c>
      <c r="C38" s="45">
        <v>1E-3</v>
      </c>
      <c r="D38" s="45">
        <v>0.99609999999999999</v>
      </c>
      <c r="E38" t="s">
        <v>241</v>
      </c>
      <c r="F38" t="s">
        <v>397</v>
      </c>
    </row>
    <row r="39" spans="1:8" x14ac:dyDescent="0.2">
      <c r="A39" s="46">
        <f t="shared" si="0"/>
        <v>37</v>
      </c>
      <c r="B39" t="s">
        <v>294</v>
      </c>
      <c r="C39" s="42">
        <v>8.9999999999999998E-4</v>
      </c>
      <c r="D39" s="42">
        <v>0.99680000000000002</v>
      </c>
      <c r="E39" t="s">
        <v>244</v>
      </c>
      <c r="F39" t="s">
        <v>397</v>
      </c>
      <c r="G39" t="s">
        <v>411</v>
      </c>
      <c r="H39" s="54" t="s">
        <v>475</v>
      </c>
    </row>
    <row r="40" spans="1:8" x14ac:dyDescent="0.2">
      <c r="A40" s="43">
        <f t="shared" si="0"/>
        <v>38</v>
      </c>
      <c r="B40" s="44" t="s">
        <v>363</v>
      </c>
      <c r="C40" s="45">
        <v>5.9999999999999995E-4</v>
      </c>
      <c r="D40" s="45">
        <v>0.99719999999999998</v>
      </c>
      <c r="E40" t="s">
        <v>239</v>
      </c>
      <c r="F40" t="s">
        <v>397</v>
      </c>
      <c r="G40" t="s">
        <v>398</v>
      </c>
    </row>
    <row r="41" spans="1:8" x14ac:dyDescent="0.2">
      <c r="A41" s="46">
        <f t="shared" si="0"/>
        <v>39</v>
      </c>
      <c r="B41" t="s">
        <v>365</v>
      </c>
      <c r="C41" s="42">
        <v>4.0000000000000002E-4</v>
      </c>
      <c r="D41" s="42">
        <v>0.99750000000000005</v>
      </c>
      <c r="E41" t="s">
        <v>234</v>
      </c>
      <c r="F41" t="s">
        <v>397</v>
      </c>
      <c r="G41" t="s">
        <v>408</v>
      </c>
    </row>
    <row r="42" spans="1:8" x14ac:dyDescent="0.2">
      <c r="A42" s="46">
        <f t="shared" si="0"/>
        <v>40</v>
      </c>
      <c r="B42" t="s">
        <v>367</v>
      </c>
      <c r="C42" s="42">
        <v>2.9999999999999997E-4</v>
      </c>
      <c r="D42" s="42">
        <v>0.99780000000000002</v>
      </c>
      <c r="E42" t="s">
        <v>404</v>
      </c>
      <c r="F42" t="s">
        <v>401</v>
      </c>
    </row>
    <row r="43" spans="1:8" x14ac:dyDescent="0.2">
      <c r="A43" s="46">
        <f t="shared" si="0"/>
        <v>41</v>
      </c>
      <c r="B43" t="s">
        <v>369</v>
      </c>
      <c r="C43" s="42">
        <v>2.9999999999999997E-4</v>
      </c>
      <c r="D43" s="42">
        <v>0.998</v>
      </c>
      <c r="E43" t="s">
        <v>235</v>
      </c>
      <c r="F43" t="s">
        <v>397</v>
      </c>
    </row>
    <row r="44" spans="1:8" x14ac:dyDescent="0.2">
      <c r="A44" s="46">
        <f t="shared" si="0"/>
        <v>42</v>
      </c>
      <c r="B44" t="s">
        <v>371</v>
      </c>
      <c r="C44" s="42">
        <v>2.9999999999999997E-4</v>
      </c>
      <c r="D44" s="42">
        <v>0.99829999999999997</v>
      </c>
      <c r="E44" t="s">
        <v>242</v>
      </c>
      <c r="F44" t="s">
        <v>397</v>
      </c>
    </row>
    <row r="45" spans="1:8" x14ac:dyDescent="0.2">
      <c r="A45" s="46">
        <f t="shared" si="0"/>
        <v>43</v>
      </c>
      <c r="B45" t="s">
        <v>373</v>
      </c>
      <c r="C45" s="42">
        <v>2.9999999999999997E-4</v>
      </c>
      <c r="D45" s="42">
        <v>0.99850000000000005</v>
      </c>
      <c r="E45" t="s">
        <v>242</v>
      </c>
      <c r="F45" t="s">
        <v>397</v>
      </c>
    </row>
    <row r="46" spans="1:8" x14ac:dyDescent="0.2">
      <c r="A46" s="46">
        <f t="shared" si="0"/>
        <v>44</v>
      </c>
      <c r="B46" t="s">
        <v>374</v>
      </c>
      <c r="C46" s="42">
        <v>2.9999999999999997E-4</v>
      </c>
      <c r="D46" s="42">
        <v>0.99870000000000003</v>
      </c>
      <c r="E46" t="s">
        <v>242</v>
      </c>
      <c r="F46" t="s">
        <v>397</v>
      </c>
    </row>
    <row r="47" spans="1:8" x14ac:dyDescent="0.2">
      <c r="A47" s="46">
        <f t="shared" si="0"/>
        <v>45</v>
      </c>
      <c r="B47" t="s">
        <v>375</v>
      </c>
      <c r="C47" s="42">
        <v>2.9999999999999997E-4</v>
      </c>
      <c r="D47" s="42">
        <v>0.999</v>
      </c>
      <c r="E47" t="s">
        <v>234</v>
      </c>
      <c r="F47" t="s">
        <v>397</v>
      </c>
    </row>
    <row r="48" spans="1:8" x14ac:dyDescent="0.2">
      <c r="A48" s="46">
        <f t="shared" si="0"/>
        <v>46</v>
      </c>
      <c r="B48" t="s">
        <v>376</v>
      </c>
      <c r="C48" s="42">
        <v>2.9999999999999997E-4</v>
      </c>
      <c r="D48" s="42">
        <v>0.99919999999999998</v>
      </c>
      <c r="E48" t="s">
        <v>237</v>
      </c>
      <c r="F48" t="s">
        <v>397</v>
      </c>
    </row>
    <row r="49" spans="1:8" x14ac:dyDescent="0.2">
      <c r="A49" s="46">
        <f t="shared" si="0"/>
        <v>47</v>
      </c>
      <c r="B49" t="s">
        <v>377</v>
      </c>
      <c r="C49" s="42">
        <v>2.9999999999999997E-4</v>
      </c>
      <c r="D49" s="42">
        <v>0.99939999999999996</v>
      </c>
      <c r="E49" t="s">
        <v>239</v>
      </c>
      <c r="F49" t="s">
        <v>397</v>
      </c>
      <c r="G49" t="s">
        <v>398</v>
      </c>
    </row>
    <row r="50" spans="1:8" x14ac:dyDescent="0.2">
      <c r="A50" s="46">
        <f t="shared" si="0"/>
        <v>48</v>
      </c>
      <c r="B50" t="s">
        <v>378</v>
      </c>
      <c r="C50" s="42">
        <v>2.9999999999999997E-4</v>
      </c>
      <c r="D50" s="42">
        <v>0.99960000000000004</v>
      </c>
      <c r="E50" t="s">
        <v>242</v>
      </c>
      <c r="F50" t="s">
        <v>397</v>
      </c>
    </row>
    <row r="51" spans="1:8" x14ac:dyDescent="0.2">
      <c r="A51" s="46">
        <f t="shared" si="0"/>
        <v>49</v>
      </c>
      <c r="B51" t="s">
        <v>379</v>
      </c>
      <c r="C51" s="42">
        <v>2.0000000000000001E-4</v>
      </c>
      <c r="D51" s="42">
        <v>0.99980000000000002</v>
      </c>
      <c r="E51" t="s">
        <v>406</v>
      </c>
      <c r="H51" s="58" t="s">
        <v>476</v>
      </c>
    </row>
    <row r="52" spans="1:8" x14ac:dyDescent="0.2">
      <c r="A52" s="46">
        <f t="shared" si="0"/>
        <v>50</v>
      </c>
      <c r="B52" t="s">
        <v>380</v>
      </c>
      <c r="C52" s="42">
        <v>2.0000000000000001E-4</v>
      </c>
      <c r="D52" s="42">
        <v>0.99990000000000001</v>
      </c>
      <c r="E52" t="s">
        <v>406</v>
      </c>
      <c r="H52" s="58" t="s">
        <v>476</v>
      </c>
    </row>
    <row r="53" spans="1:8" x14ac:dyDescent="0.2">
      <c r="A53" s="46">
        <f t="shared" si="0"/>
        <v>51</v>
      </c>
      <c r="B53" t="s">
        <v>381</v>
      </c>
      <c r="C53" s="42">
        <v>1E-4</v>
      </c>
      <c r="D53" s="42">
        <v>1</v>
      </c>
      <c r="E53" t="s">
        <v>242</v>
      </c>
      <c r="F53" t="s">
        <v>397</v>
      </c>
    </row>
    <row r="54" spans="1:8" x14ac:dyDescent="0.2">
      <c r="A54" s="46">
        <f t="shared" si="0"/>
        <v>52</v>
      </c>
      <c r="B54" t="s">
        <v>382</v>
      </c>
      <c r="C54" s="42">
        <v>0</v>
      </c>
      <c r="D54" s="42">
        <v>1</v>
      </c>
      <c r="E54" t="s">
        <v>242</v>
      </c>
      <c r="F54" t="s">
        <v>397</v>
      </c>
    </row>
    <row r="55" spans="1:8" x14ac:dyDescent="0.2">
      <c r="A55" s="43">
        <f t="shared" si="0"/>
        <v>53</v>
      </c>
      <c r="B55" s="44" t="s">
        <v>383</v>
      </c>
      <c r="C55" s="45">
        <v>0</v>
      </c>
      <c r="D55" s="45">
        <v>1</v>
      </c>
      <c r="E55" t="s">
        <v>399</v>
      </c>
      <c r="F55" t="s">
        <v>401</v>
      </c>
    </row>
    <row r="56" spans="1:8" x14ac:dyDescent="0.2">
      <c r="A56" s="43">
        <f t="shared" si="0"/>
        <v>54</v>
      </c>
      <c r="B56" s="44" t="s">
        <v>384</v>
      </c>
      <c r="C56" s="45">
        <v>0</v>
      </c>
      <c r="D56" s="45">
        <v>1</v>
      </c>
      <c r="E56" t="s">
        <v>399</v>
      </c>
      <c r="F56" t="s">
        <v>401</v>
      </c>
    </row>
    <row r="57" spans="1:8" x14ac:dyDescent="0.2">
      <c r="A57" s="43">
        <f t="shared" si="0"/>
        <v>55</v>
      </c>
      <c r="B57" s="44" t="s">
        <v>385</v>
      </c>
      <c r="C57" s="45">
        <v>0</v>
      </c>
      <c r="D57" s="45">
        <v>1</v>
      </c>
      <c r="E57" t="s">
        <v>399</v>
      </c>
      <c r="F57" t="s">
        <v>401</v>
      </c>
    </row>
    <row r="58" spans="1:8" x14ac:dyDescent="0.2">
      <c r="A58" s="46">
        <f t="shared" si="0"/>
        <v>56</v>
      </c>
      <c r="B58" t="s">
        <v>386</v>
      </c>
      <c r="C58" s="42">
        <v>0</v>
      </c>
      <c r="D58" s="42">
        <v>1</v>
      </c>
      <c r="E58" t="s">
        <v>243</v>
      </c>
      <c r="F58" t="s">
        <v>397</v>
      </c>
    </row>
    <row r="59" spans="1:8" x14ac:dyDescent="0.2">
      <c r="A59" s="46">
        <f t="shared" si="0"/>
        <v>57</v>
      </c>
      <c r="B59" t="s">
        <v>387</v>
      </c>
      <c r="C59" s="42">
        <v>0</v>
      </c>
      <c r="D59" s="42">
        <v>1</v>
      </c>
      <c r="E59" t="s">
        <v>418</v>
      </c>
      <c r="F59" t="s">
        <v>401</v>
      </c>
    </row>
    <row r="60" spans="1:8" x14ac:dyDescent="0.2">
      <c r="A60" s="46">
        <f t="shared" si="0"/>
        <v>58</v>
      </c>
      <c r="B60" t="s">
        <v>388</v>
      </c>
      <c r="C60" s="42">
        <v>0</v>
      </c>
      <c r="D60" s="42">
        <v>1</v>
      </c>
      <c r="E60" t="s">
        <v>407</v>
      </c>
      <c r="F60" t="s">
        <v>401</v>
      </c>
    </row>
    <row r="61" spans="1:8" x14ac:dyDescent="0.2">
      <c r="A61" s="46">
        <f t="shared" si="0"/>
        <v>59</v>
      </c>
      <c r="B61" t="s">
        <v>389</v>
      </c>
      <c r="C61" s="42">
        <v>0</v>
      </c>
      <c r="D61" s="42">
        <v>1</v>
      </c>
      <c r="E61" t="s">
        <v>242</v>
      </c>
      <c r="F61" t="s">
        <v>397</v>
      </c>
    </row>
    <row r="62" spans="1:8" x14ac:dyDescent="0.2">
      <c r="A62" s="46">
        <f t="shared" si="0"/>
        <v>60</v>
      </c>
      <c r="B62" t="s">
        <v>390</v>
      </c>
      <c r="D62" s="50">
        <v>1</v>
      </c>
      <c r="E62" t="s">
        <v>419</v>
      </c>
      <c r="F62" t="s">
        <v>401</v>
      </c>
    </row>
    <row r="63" spans="1:8" x14ac:dyDescent="0.2">
      <c r="A63" s="43">
        <f t="shared" si="0"/>
        <v>61</v>
      </c>
      <c r="B63" s="44" t="s">
        <v>391</v>
      </c>
      <c r="C63" s="44"/>
      <c r="D63" s="51">
        <v>1</v>
      </c>
      <c r="E63" t="s">
        <v>400</v>
      </c>
      <c r="F63" t="s">
        <v>416</v>
      </c>
    </row>
    <row r="64" spans="1:8" x14ac:dyDescent="0.2">
      <c r="A64" s="46">
        <f t="shared" si="0"/>
        <v>62</v>
      </c>
      <c r="B64" t="s">
        <v>340</v>
      </c>
      <c r="D64" s="50">
        <v>1</v>
      </c>
      <c r="E64" t="s">
        <v>240</v>
      </c>
      <c r="F64" t="s">
        <v>397</v>
      </c>
    </row>
    <row r="65" spans="1:6" x14ac:dyDescent="0.2">
      <c r="A65" s="46">
        <f t="shared" si="0"/>
        <v>63</v>
      </c>
      <c r="B65" t="s">
        <v>392</v>
      </c>
      <c r="D65" s="50">
        <v>1</v>
      </c>
      <c r="E65" t="s">
        <v>407</v>
      </c>
      <c r="F65" t="s">
        <v>401</v>
      </c>
    </row>
    <row r="66" spans="1:6" x14ac:dyDescent="0.2">
      <c r="A66" s="46">
        <f t="shared" si="0"/>
        <v>64</v>
      </c>
      <c r="B66" t="s">
        <v>393</v>
      </c>
      <c r="D66" s="50">
        <v>1</v>
      </c>
      <c r="E66" t="s">
        <v>235</v>
      </c>
      <c r="F66" t="s">
        <v>397</v>
      </c>
    </row>
    <row r="67" spans="1:6" x14ac:dyDescent="0.2">
      <c r="A67" s="41"/>
      <c r="C67" s="42"/>
      <c r="D67" s="42"/>
    </row>
    <row r="68" spans="1:6" x14ac:dyDescent="0.2">
      <c r="A68" s="35" t="s">
        <v>251</v>
      </c>
      <c r="B68" s="35"/>
      <c r="C68" s="35"/>
      <c r="D68" s="35"/>
    </row>
    <row r="69" spans="1:6" ht="38.25" x14ac:dyDescent="0.2">
      <c r="A69" s="36" t="s">
        <v>253</v>
      </c>
      <c r="B69" s="36" t="s">
        <v>257</v>
      </c>
      <c r="C69" s="36" t="s">
        <v>258</v>
      </c>
      <c r="D69" s="36" t="s">
        <v>259</v>
      </c>
    </row>
    <row r="70" spans="1:6" x14ac:dyDescent="0.2">
      <c r="A70" s="38">
        <v>1</v>
      </c>
      <c r="B70" s="39" t="s">
        <v>261</v>
      </c>
      <c r="C70" s="40">
        <v>0.248</v>
      </c>
      <c r="D70" s="40">
        <v>0.17699999999999999</v>
      </c>
    </row>
    <row r="71" spans="1:6" x14ac:dyDescent="0.2">
      <c r="A71" s="38">
        <v>2</v>
      </c>
      <c r="B71" s="39" t="s">
        <v>264</v>
      </c>
      <c r="C71" s="40">
        <v>0.185</v>
      </c>
      <c r="D71" s="40">
        <v>0.308</v>
      </c>
    </row>
    <row r="72" spans="1:6" x14ac:dyDescent="0.2">
      <c r="A72" s="38">
        <v>3</v>
      </c>
      <c r="B72" s="39" t="s">
        <v>267</v>
      </c>
      <c r="C72" s="40">
        <v>0.16300000000000001</v>
      </c>
      <c r="D72" s="40">
        <v>0.42399999999999999</v>
      </c>
    </row>
    <row r="73" spans="1:6" x14ac:dyDescent="0.2">
      <c r="A73" s="38">
        <v>4</v>
      </c>
      <c r="B73" s="39" t="s">
        <v>270</v>
      </c>
      <c r="C73" s="40">
        <v>0.16</v>
      </c>
      <c r="D73" s="40">
        <v>0.53800000000000003</v>
      </c>
    </row>
    <row r="74" spans="1:6" x14ac:dyDescent="0.2">
      <c r="A74" s="38">
        <v>5</v>
      </c>
      <c r="B74" s="39" t="s">
        <v>272</v>
      </c>
      <c r="C74" s="40">
        <v>0.115</v>
      </c>
      <c r="D74" s="40">
        <v>0.62</v>
      </c>
    </row>
    <row r="75" spans="1:6" x14ac:dyDescent="0.2">
      <c r="A75" s="38">
        <v>6</v>
      </c>
      <c r="B75" s="39" t="s">
        <v>275</v>
      </c>
      <c r="C75" s="40">
        <v>0.11</v>
      </c>
      <c r="D75" s="40">
        <v>0.69799999999999995</v>
      </c>
    </row>
    <row r="76" spans="1:6" x14ac:dyDescent="0.2">
      <c r="A76" s="38">
        <v>7</v>
      </c>
      <c r="B76" s="39" t="s">
        <v>278</v>
      </c>
      <c r="C76" s="40">
        <v>7.4999999999999997E-2</v>
      </c>
      <c r="D76" s="40">
        <v>0.752</v>
      </c>
    </row>
    <row r="77" spans="1:6" x14ac:dyDescent="0.2">
      <c r="A77" s="38">
        <v>8</v>
      </c>
      <c r="B77" s="39" t="s">
        <v>281</v>
      </c>
      <c r="C77" s="40">
        <v>0.06</v>
      </c>
      <c r="D77" s="40">
        <v>0.79500000000000004</v>
      </c>
    </row>
    <row r="78" spans="1:6" x14ac:dyDescent="0.2">
      <c r="A78" s="38">
        <v>9</v>
      </c>
      <c r="B78" s="39" t="s">
        <v>284</v>
      </c>
      <c r="C78" s="40">
        <v>5.3999999999999999E-2</v>
      </c>
      <c r="D78" s="40">
        <v>0.83299999999999996</v>
      </c>
    </row>
    <row r="79" spans="1:6" x14ac:dyDescent="0.2">
      <c r="A79" s="41">
        <v>10</v>
      </c>
      <c r="B79" t="s">
        <v>287</v>
      </c>
      <c r="C79" s="42">
        <v>2.5999999999999999E-2</v>
      </c>
      <c r="D79" s="42">
        <v>0.85199999999999998</v>
      </c>
    </row>
    <row r="80" spans="1:6" x14ac:dyDescent="0.2">
      <c r="A80" s="41">
        <v>11</v>
      </c>
      <c r="B80" t="s">
        <v>290</v>
      </c>
      <c r="C80" s="42">
        <v>2.3E-2</v>
      </c>
      <c r="D80" s="42">
        <v>0.86799999999999999</v>
      </c>
    </row>
    <row r="81" spans="1:4" x14ac:dyDescent="0.2">
      <c r="A81" s="41">
        <v>12</v>
      </c>
      <c r="B81" t="s">
        <v>293</v>
      </c>
      <c r="C81" s="42">
        <v>2.1000000000000001E-2</v>
      </c>
      <c r="D81" s="42">
        <v>0.88300000000000001</v>
      </c>
    </row>
    <row r="82" spans="1:4" x14ac:dyDescent="0.2">
      <c r="A82" s="41">
        <v>13</v>
      </c>
      <c r="B82" t="s">
        <v>296</v>
      </c>
      <c r="C82" s="42">
        <v>1.7999999999999999E-2</v>
      </c>
      <c r="D82" s="42">
        <v>0.89500000000000002</v>
      </c>
    </row>
    <row r="83" spans="1:4" x14ac:dyDescent="0.2">
      <c r="A83" s="41">
        <v>14</v>
      </c>
      <c r="B83" t="s">
        <v>299</v>
      </c>
      <c r="C83" s="42">
        <v>1.7000000000000001E-2</v>
      </c>
      <c r="D83" s="42">
        <v>0.90800000000000003</v>
      </c>
    </row>
    <row r="84" spans="1:4" x14ac:dyDescent="0.2">
      <c r="A84" s="47">
        <v>15</v>
      </c>
      <c r="B84" s="4" t="s">
        <v>302</v>
      </c>
      <c r="C84" s="48">
        <v>1.7000000000000001E-2</v>
      </c>
      <c r="D84" s="48">
        <v>0.92</v>
      </c>
    </row>
    <row r="85" spans="1:4" x14ac:dyDescent="0.2">
      <c r="A85" s="41">
        <v>16</v>
      </c>
      <c r="B85" t="s">
        <v>305</v>
      </c>
      <c r="C85" s="42">
        <v>1.7000000000000001E-2</v>
      </c>
      <c r="D85" s="42">
        <v>0.93200000000000005</v>
      </c>
    </row>
    <row r="86" spans="1:4" x14ac:dyDescent="0.2">
      <c r="A86" s="41">
        <v>17</v>
      </c>
      <c r="B86" t="s">
        <v>308</v>
      </c>
      <c r="C86" s="42">
        <v>1.7000000000000001E-2</v>
      </c>
      <c r="D86" s="42">
        <v>0.94399999999999995</v>
      </c>
    </row>
    <row r="87" spans="1:4" x14ac:dyDescent="0.2">
      <c r="A87" s="41">
        <v>18</v>
      </c>
      <c r="B87" t="s">
        <v>311</v>
      </c>
      <c r="C87" s="42">
        <v>1.2999999999999999E-2</v>
      </c>
      <c r="D87" s="42">
        <v>0.95299999999999996</v>
      </c>
    </row>
    <row r="88" spans="1:4" x14ac:dyDescent="0.2">
      <c r="A88" s="41">
        <f>+A87+1</f>
        <v>19</v>
      </c>
      <c r="B88" t="s">
        <v>314</v>
      </c>
      <c r="C88" s="42">
        <v>1.0999999999999999E-2</v>
      </c>
      <c r="D88" s="42">
        <v>0.96099999999999997</v>
      </c>
    </row>
    <row r="89" spans="1:4" x14ac:dyDescent="0.2">
      <c r="A89" s="41">
        <f t="shared" ref="A89:A100" si="1">+A88+1</f>
        <v>20</v>
      </c>
      <c r="B89" t="s">
        <v>317</v>
      </c>
      <c r="C89" s="42">
        <v>8.9999999999999993E-3</v>
      </c>
      <c r="D89" s="42">
        <v>0.96799999999999997</v>
      </c>
    </row>
    <row r="90" spans="1:4" x14ac:dyDescent="0.2">
      <c r="A90" s="41">
        <f t="shared" si="1"/>
        <v>21</v>
      </c>
      <c r="B90" t="s">
        <v>320</v>
      </c>
      <c r="C90" s="42">
        <v>6.0000000000000001E-3</v>
      </c>
      <c r="D90" s="42">
        <v>0.97299999999999998</v>
      </c>
    </row>
    <row r="91" spans="1:4" x14ac:dyDescent="0.2">
      <c r="A91" s="41">
        <f t="shared" si="1"/>
        <v>22</v>
      </c>
      <c r="B91" t="s">
        <v>323</v>
      </c>
      <c r="C91" s="42">
        <v>6.0000000000000001E-3</v>
      </c>
      <c r="D91" s="42">
        <v>0.97699999999999998</v>
      </c>
    </row>
    <row r="92" spans="1:4" x14ac:dyDescent="0.2">
      <c r="A92" s="41">
        <f t="shared" si="1"/>
        <v>23</v>
      </c>
      <c r="B92" t="s">
        <v>326</v>
      </c>
      <c r="C92" s="42">
        <v>6.0000000000000001E-3</v>
      </c>
      <c r="D92" s="42">
        <v>0.98099999999999998</v>
      </c>
    </row>
    <row r="93" spans="1:4" x14ac:dyDescent="0.2">
      <c r="A93" s="41">
        <f t="shared" si="1"/>
        <v>24</v>
      </c>
      <c r="B93" t="s">
        <v>329</v>
      </c>
      <c r="C93" s="42">
        <v>5.0000000000000001E-3</v>
      </c>
      <c r="D93" s="42">
        <v>0.98399999999999999</v>
      </c>
    </row>
    <row r="94" spans="1:4" x14ac:dyDescent="0.2">
      <c r="A94" s="46">
        <f t="shared" si="1"/>
        <v>25</v>
      </c>
      <c r="B94" s="7" t="s">
        <v>332</v>
      </c>
      <c r="C94" s="49">
        <v>5.0000000000000001E-3</v>
      </c>
      <c r="D94" s="49">
        <v>0.98799999999999999</v>
      </c>
    </row>
    <row r="95" spans="1:4" x14ac:dyDescent="0.2">
      <c r="A95" s="46">
        <f t="shared" si="1"/>
        <v>26</v>
      </c>
      <c r="B95" s="7" t="s">
        <v>335</v>
      </c>
      <c r="C95" s="49">
        <v>4.0000000000000001E-3</v>
      </c>
      <c r="D95" s="49">
        <v>0.99099999999999999</v>
      </c>
    </row>
    <row r="96" spans="1:4" x14ac:dyDescent="0.2">
      <c r="A96" s="46">
        <f t="shared" si="1"/>
        <v>27</v>
      </c>
      <c r="B96" s="7" t="s">
        <v>338</v>
      </c>
      <c r="C96" s="49">
        <v>4.0000000000000001E-3</v>
      </c>
      <c r="D96" s="49">
        <v>0.99399999999999999</v>
      </c>
    </row>
    <row r="97" spans="1:6" x14ac:dyDescent="0.2">
      <c r="A97" s="46">
        <f t="shared" si="1"/>
        <v>28</v>
      </c>
      <c r="B97" s="7" t="s">
        <v>341</v>
      </c>
      <c r="C97" s="49">
        <v>4.0000000000000001E-3</v>
      </c>
      <c r="D97" s="49">
        <v>0.997</v>
      </c>
    </row>
    <row r="98" spans="1:6" x14ac:dyDescent="0.2">
      <c r="A98" s="41">
        <f t="shared" si="1"/>
        <v>29</v>
      </c>
      <c r="B98" t="s">
        <v>344</v>
      </c>
      <c r="C98" s="42">
        <v>2E-3</v>
      </c>
      <c r="D98" s="42">
        <v>0.998</v>
      </c>
    </row>
    <row r="99" spans="1:6" x14ac:dyDescent="0.2">
      <c r="A99" s="41">
        <f t="shared" si="1"/>
        <v>30</v>
      </c>
      <c r="B99" t="s">
        <v>347</v>
      </c>
      <c r="C99" s="42">
        <v>2E-3</v>
      </c>
      <c r="D99" s="42">
        <v>0.999</v>
      </c>
    </row>
    <row r="100" spans="1:6" x14ac:dyDescent="0.2">
      <c r="A100" s="41">
        <f t="shared" si="1"/>
        <v>31</v>
      </c>
      <c r="B100" t="s">
        <v>350</v>
      </c>
      <c r="C100" s="42">
        <v>1E-3</v>
      </c>
      <c r="D100" s="42">
        <v>1</v>
      </c>
    </row>
    <row r="102" spans="1:6" x14ac:dyDescent="0.2">
      <c r="A102" s="35" t="s">
        <v>252</v>
      </c>
      <c r="B102" s="35"/>
      <c r="C102" s="35"/>
      <c r="D102" s="35"/>
    </row>
    <row r="103" spans="1:6" ht="38.25" x14ac:dyDescent="0.2">
      <c r="A103" s="36" t="s">
        <v>253</v>
      </c>
      <c r="B103" s="36" t="s">
        <v>257</v>
      </c>
      <c r="C103" s="36" t="s">
        <v>258</v>
      </c>
      <c r="D103" s="36" t="s">
        <v>259</v>
      </c>
    </row>
    <row r="104" spans="1:6" x14ac:dyDescent="0.2">
      <c r="A104" s="38">
        <v>1</v>
      </c>
      <c r="B104" s="39" t="s">
        <v>262</v>
      </c>
      <c r="C104" s="40">
        <v>0.42230000000000001</v>
      </c>
      <c r="D104" s="40">
        <v>0.39600000000000002</v>
      </c>
      <c r="E104" t="s">
        <v>232</v>
      </c>
      <c r="F104" t="s">
        <v>397</v>
      </c>
    </row>
    <row r="105" spans="1:6" x14ac:dyDescent="0.2">
      <c r="A105" s="38">
        <v>2</v>
      </c>
      <c r="B105" s="39" t="s">
        <v>265</v>
      </c>
      <c r="C105" s="40">
        <v>0.10489999999999999</v>
      </c>
      <c r="D105" s="40">
        <v>0.49399999999999999</v>
      </c>
      <c r="E105" t="s">
        <v>229</v>
      </c>
      <c r="F105" t="s">
        <v>397</v>
      </c>
    </row>
    <row r="106" spans="1:6" x14ac:dyDescent="0.2">
      <c r="A106" s="38">
        <v>3</v>
      </c>
      <c r="B106" s="39" t="s">
        <v>268</v>
      </c>
      <c r="C106" s="40">
        <v>7.7700000000000005E-2</v>
      </c>
      <c r="D106" s="40">
        <v>0.56699999999999995</v>
      </c>
      <c r="E106" t="s">
        <v>227</v>
      </c>
      <c r="F106" t="s">
        <v>397</v>
      </c>
    </row>
    <row r="107" spans="1:6" x14ac:dyDescent="0.2">
      <c r="A107" s="38">
        <v>4</v>
      </c>
      <c r="B107" s="39" t="s">
        <v>271</v>
      </c>
      <c r="C107" s="40">
        <v>7.2800000000000004E-2</v>
      </c>
      <c r="D107" s="40">
        <v>0.63500000000000001</v>
      </c>
      <c r="E107" t="s">
        <v>143</v>
      </c>
      <c r="F107" t="s">
        <v>397</v>
      </c>
    </row>
    <row r="108" spans="1:6" x14ac:dyDescent="0.2">
      <c r="A108" s="38">
        <v>5</v>
      </c>
      <c r="B108" s="39" t="s">
        <v>273</v>
      </c>
      <c r="C108" s="40">
        <v>7.0300000000000001E-2</v>
      </c>
      <c r="D108" s="40">
        <v>0.70099999999999996</v>
      </c>
      <c r="E108" t="s">
        <v>232</v>
      </c>
      <c r="F108" t="s">
        <v>397</v>
      </c>
    </row>
    <row r="109" spans="1:6" x14ac:dyDescent="0.2">
      <c r="A109" s="38">
        <v>6</v>
      </c>
      <c r="B109" s="39" t="s">
        <v>276</v>
      </c>
      <c r="C109" s="40">
        <v>0.06</v>
      </c>
      <c r="D109" s="40">
        <v>0.75700000000000001</v>
      </c>
      <c r="E109" t="s">
        <v>233</v>
      </c>
      <c r="F109" t="s">
        <v>397</v>
      </c>
    </row>
    <row r="110" spans="1:6" x14ac:dyDescent="0.2">
      <c r="A110" s="38">
        <f>1+A109</f>
        <v>7</v>
      </c>
      <c r="B110" s="39" t="s">
        <v>279</v>
      </c>
      <c r="C110" s="40">
        <v>4.9000000000000002E-2</v>
      </c>
      <c r="D110" s="40">
        <v>0.80300000000000005</v>
      </c>
      <c r="E110" t="s">
        <v>233</v>
      </c>
      <c r="F110" t="s">
        <v>397</v>
      </c>
    </row>
    <row r="111" spans="1:6" x14ac:dyDescent="0.2">
      <c r="A111" s="41">
        <f t="shared" ref="A111:A145" si="2">1+A110</f>
        <v>8</v>
      </c>
      <c r="B111" t="s">
        <v>282</v>
      </c>
      <c r="C111" s="42">
        <v>2.8000000000000001E-2</v>
      </c>
      <c r="D111" s="42">
        <v>0.82899999999999996</v>
      </c>
      <c r="E111" t="s">
        <v>142</v>
      </c>
      <c r="F111" t="s">
        <v>397</v>
      </c>
    </row>
    <row r="112" spans="1:6" x14ac:dyDescent="0.2">
      <c r="A112" s="41">
        <f t="shared" si="2"/>
        <v>9</v>
      </c>
      <c r="B112" t="s">
        <v>285</v>
      </c>
      <c r="C112" s="42">
        <v>2.2700000000000001E-2</v>
      </c>
      <c r="D112" s="42">
        <v>0.85</v>
      </c>
      <c r="E112" t="s">
        <v>227</v>
      </c>
      <c r="F112" t="s">
        <v>397</v>
      </c>
    </row>
    <row r="113" spans="1:7" x14ac:dyDescent="0.2">
      <c r="A113" s="41">
        <f t="shared" si="2"/>
        <v>10</v>
      </c>
      <c r="B113" t="s">
        <v>288</v>
      </c>
      <c r="C113" s="42">
        <v>2.1700000000000001E-2</v>
      </c>
      <c r="D113" s="42">
        <v>0.871</v>
      </c>
      <c r="E113" t="s">
        <v>232</v>
      </c>
      <c r="F113" t="s">
        <v>397</v>
      </c>
      <c r="G113" t="s">
        <v>409</v>
      </c>
    </row>
    <row r="114" spans="1:7" x14ac:dyDescent="0.2">
      <c r="A114" s="41">
        <f t="shared" si="2"/>
        <v>11</v>
      </c>
      <c r="B114" t="s">
        <v>291</v>
      </c>
      <c r="C114" s="42">
        <v>1.9199999999999998E-2</v>
      </c>
      <c r="D114" s="42">
        <v>0.88900000000000001</v>
      </c>
      <c r="E114" t="s">
        <v>233</v>
      </c>
      <c r="F114" t="s">
        <v>397</v>
      </c>
    </row>
    <row r="115" spans="1:7" x14ac:dyDescent="0.2">
      <c r="A115" s="41">
        <f t="shared" si="2"/>
        <v>12</v>
      </c>
      <c r="B115" t="s">
        <v>294</v>
      </c>
      <c r="C115" s="42">
        <v>1.7999999999999999E-2</v>
      </c>
      <c r="D115" s="42">
        <v>0.90600000000000003</v>
      </c>
      <c r="E115" t="s">
        <v>233</v>
      </c>
      <c r="F115" t="s">
        <v>397</v>
      </c>
    </row>
    <row r="116" spans="1:7" x14ac:dyDescent="0.2">
      <c r="A116" s="41">
        <f t="shared" si="2"/>
        <v>13</v>
      </c>
      <c r="B116" t="s">
        <v>297</v>
      </c>
      <c r="C116" s="42">
        <v>1.46E-2</v>
      </c>
      <c r="D116" s="42">
        <v>0.91900000000000004</v>
      </c>
      <c r="E116" t="s">
        <v>229</v>
      </c>
      <c r="F116" t="s">
        <v>397</v>
      </c>
    </row>
    <row r="117" spans="1:7" x14ac:dyDescent="0.2">
      <c r="A117" s="41">
        <f t="shared" si="2"/>
        <v>14</v>
      </c>
      <c r="B117" t="s">
        <v>300</v>
      </c>
      <c r="C117" s="42">
        <v>1.4200000000000001E-2</v>
      </c>
      <c r="D117" s="42">
        <v>0.93300000000000005</v>
      </c>
      <c r="E117" t="s">
        <v>232</v>
      </c>
      <c r="F117" t="s">
        <v>397</v>
      </c>
    </row>
    <row r="118" spans="1:7" x14ac:dyDescent="0.2">
      <c r="A118" s="41">
        <f t="shared" si="2"/>
        <v>15</v>
      </c>
      <c r="B118" t="s">
        <v>303</v>
      </c>
      <c r="C118" s="42">
        <v>1.3100000000000001E-2</v>
      </c>
      <c r="D118" s="42">
        <v>0.94499999999999995</v>
      </c>
      <c r="E118" t="s">
        <v>227</v>
      </c>
      <c r="F118" t="s">
        <v>397</v>
      </c>
    </row>
    <row r="119" spans="1:7" x14ac:dyDescent="0.2">
      <c r="A119" s="41">
        <f t="shared" si="2"/>
        <v>16</v>
      </c>
      <c r="B119" t="s">
        <v>306</v>
      </c>
      <c r="C119" s="42">
        <v>1.0999999999999999E-2</v>
      </c>
      <c r="D119" s="42">
        <v>0.95499999999999996</v>
      </c>
      <c r="E119" t="s">
        <v>412</v>
      </c>
      <c r="F119" t="s">
        <v>401</v>
      </c>
    </row>
    <row r="120" spans="1:7" x14ac:dyDescent="0.2">
      <c r="A120" s="41">
        <f t="shared" si="2"/>
        <v>17</v>
      </c>
      <c r="B120" t="s">
        <v>309</v>
      </c>
      <c r="C120" s="42">
        <v>8.0000000000000002E-3</v>
      </c>
      <c r="D120" s="42">
        <v>0.96299999999999997</v>
      </c>
      <c r="E120" t="s">
        <v>232</v>
      </c>
      <c r="F120" t="s">
        <v>397</v>
      </c>
      <c r="G120" t="s">
        <v>408</v>
      </c>
    </row>
    <row r="121" spans="1:7" x14ac:dyDescent="0.2">
      <c r="A121" s="41">
        <f t="shared" si="2"/>
        <v>18</v>
      </c>
      <c r="B121" t="s">
        <v>312</v>
      </c>
      <c r="C121" s="42">
        <v>5.1999999999999998E-3</v>
      </c>
      <c r="D121" s="42">
        <v>0.96699999999999997</v>
      </c>
      <c r="E121" t="s">
        <v>410</v>
      </c>
      <c r="F121" t="s">
        <v>416</v>
      </c>
    </row>
    <row r="122" spans="1:7" x14ac:dyDescent="0.2">
      <c r="A122" s="41">
        <f t="shared" si="2"/>
        <v>19</v>
      </c>
      <c r="B122" t="s">
        <v>315</v>
      </c>
      <c r="C122" s="42">
        <v>4.3E-3</v>
      </c>
      <c r="D122" s="42">
        <v>0.97099999999999997</v>
      </c>
      <c r="E122" t="s">
        <v>233</v>
      </c>
      <c r="F122" t="s">
        <v>397</v>
      </c>
    </row>
    <row r="123" spans="1:7" x14ac:dyDescent="0.2">
      <c r="A123" s="41">
        <f t="shared" si="2"/>
        <v>20</v>
      </c>
      <c r="B123" t="s">
        <v>318</v>
      </c>
      <c r="C123" s="42">
        <v>4.1999999999999997E-3</v>
      </c>
      <c r="D123" s="42">
        <v>0.97499999999999998</v>
      </c>
      <c r="E123" t="s">
        <v>233</v>
      </c>
      <c r="F123" t="s">
        <v>397</v>
      </c>
    </row>
    <row r="124" spans="1:7" x14ac:dyDescent="0.2">
      <c r="A124" s="41">
        <f t="shared" si="2"/>
        <v>21</v>
      </c>
      <c r="B124" t="s">
        <v>321</v>
      </c>
      <c r="C124" s="42">
        <v>3.0000000000000001E-3</v>
      </c>
      <c r="D124" s="42">
        <v>0.97799999999999998</v>
      </c>
      <c r="E124" t="s">
        <v>227</v>
      </c>
      <c r="F124" t="s">
        <v>397</v>
      </c>
    </row>
    <row r="125" spans="1:7" x14ac:dyDescent="0.2">
      <c r="A125" s="41">
        <f t="shared" si="2"/>
        <v>22</v>
      </c>
      <c r="B125" t="s">
        <v>324</v>
      </c>
      <c r="C125" s="42">
        <v>2.8999999999999998E-3</v>
      </c>
      <c r="D125" s="42">
        <v>0.98099999999999998</v>
      </c>
      <c r="E125" t="s">
        <v>229</v>
      </c>
      <c r="F125" t="s">
        <v>397</v>
      </c>
    </row>
    <row r="126" spans="1:7" x14ac:dyDescent="0.2">
      <c r="A126" s="41">
        <f t="shared" si="2"/>
        <v>23</v>
      </c>
      <c r="B126" t="s">
        <v>327</v>
      </c>
      <c r="C126" s="42">
        <v>2.8E-3</v>
      </c>
      <c r="D126" s="42">
        <v>0.98399999999999999</v>
      </c>
      <c r="E126" t="s">
        <v>233</v>
      </c>
      <c r="F126" t="s">
        <v>397</v>
      </c>
    </row>
    <row r="127" spans="1:7" x14ac:dyDescent="0.2">
      <c r="A127" s="41">
        <f t="shared" si="2"/>
        <v>24</v>
      </c>
      <c r="B127" t="s">
        <v>330</v>
      </c>
      <c r="C127" s="42">
        <v>2.7000000000000001E-3</v>
      </c>
      <c r="D127" s="42">
        <v>0.98599999999999999</v>
      </c>
      <c r="E127" t="s">
        <v>413</v>
      </c>
      <c r="F127" t="s">
        <v>397</v>
      </c>
    </row>
    <row r="128" spans="1:7" x14ac:dyDescent="0.2">
      <c r="A128" s="41">
        <f t="shared" si="2"/>
        <v>25</v>
      </c>
      <c r="B128" t="s">
        <v>333</v>
      </c>
      <c r="C128" s="42">
        <v>2.3E-3</v>
      </c>
      <c r="D128" s="42">
        <v>0.98799999999999999</v>
      </c>
      <c r="E128" t="s">
        <v>232</v>
      </c>
      <c r="F128" t="s">
        <v>397</v>
      </c>
    </row>
    <row r="129" spans="1:7" x14ac:dyDescent="0.2">
      <c r="A129" s="41">
        <f t="shared" si="2"/>
        <v>26</v>
      </c>
      <c r="B129" t="s">
        <v>336</v>
      </c>
      <c r="C129" s="42">
        <v>2E-3</v>
      </c>
      <c r="D129" s="42">
        <v>0.99</v>
      </c>
      <c r="E129" t="s">
        <v>228</v>
      </c>
      <c r="F129" t="s">
        <v>397</v>
      </c>
    </row>
    <row r="130" spans="1:7" x14ac:dyDescent="0.2">
      <c r="A130" s="41">
        <f t="shared" si="2"/>
        <v>27</v>
      </c>
      <c r="B130" t="s">
        <v>339</v>
      </c>
      <c r="C130" s="42">
        <v>1.8E-3</v>
      </c>
      <c r="D130" s="42">
        <v>0.99199999999999999</v>
      </c>
      <c r="E130" t="s">
        <v>414</v>
      </c>
      <c r="F130" t="s">
        <v>401</v>
      </c>
    </row>
    <row r="131" spans="1:7" x14ac:dyDescent="0.2">
      <c r="A131" s="41">
        <f t="shared" si="2"/>
        <v>28</v>
      </c>
      <c r="B131" t="s">
        <v>342</v>
      </c>
      <c r="C131" s="42">
        <v>1.5E-3</v>
      </c>
      <c r="D131" s="42">
        <v>0.99299999999999999</v>
      </c>
      <c r="E131" t="s">
        <v>231</v>
      </c>
      <c r="F131" t="s">
        <v>397</v>
      </c>
    </row>
    <row r="132" spans="1:7" x14ac:dyDescent="0.2">
      <c r="A132" s="41">
        <f t="shared" si="2"/>
        <v>29</v>
      </c>
      <c r="B132" t="s">
        <v>345</v>
      </c>
      <c r="C132" s="42">
        <v>1.1999999999999999E-3</v>
      </c>
      <c r="D132" s="42">
        <v>0.99399999999999999</v>
      </c>
      <c r="E132" t="s">
        <v>413</v>
      </c>
      <c r="F132" t="s">
        <v>397</v>
      </c>
    </row>
    <row r="133" spans="1:7" x14ac:dyDescent="0.2">
      <c r="A133" s="41">
        <f t="shared" si="2"/>
        <v>30</v>
      </c>
      <c r="B133" t="s">
        <v>348</v>
      </c>
      <c r="C133" s="42">
        <v>8.9999999999999998E-4</v>
      </c>
      <c r="D133" s="42">
        <v>0.995</v>
      </c>
      <c r="E133" t="s">
        <v>227</v>
      </c>
      <c r="F133" t="s">
        <v>397</v>
      </c>
    </row>
    <row r="134" spans="1:7" x14ac:dyDescent="0.2">
      <c r="A134" s="41">
        <f t="shared" si="2"/>
        <v>31</v>
      </c>
      <c r="B134" t="s">
        <v>351</v>
      </c>
      <c r="C134" s="42">
        <v>8.9999999999999998E-4</v>
      </c>
      <c r="D134" s="42">
        <v>0.996</v>
      </c>
      <c r="E134" t="s">
        <v>233</v>
      </c>
      <c r="F134" t="s">
        <v>397</v>
      </c>
    </row>
    <row r="135" spans="1:7" x14ac:dyDescent="0.2">
      <c r="A135" s="41">
        <f t="shared" si="2"/>
        <v>32</v>
      </c>
      <c r="B135" t="s">
        <v>353</v>
      </c>
      <c r="C135" s="42">
        <v>8.9999999999999998E-4</v>
      </c>
      <c r="D135" s="42">
        <v>0.997</v>
      </c>
      <c r="E135" t="s">
        <v>413</v>
      </c>
      <c r="F135" t="s">
        <v>397</v>
      </c>
    </row>
    <row r="136" spans="1:7" x14ac:dyDescent="0.2">
      <c r="A136" s="41">
        <f t="shared" si="2"/>
        <v>33</v>
      </c>
      <c r="B136" t="s">
        <v>355</v>
      </c>
      <c r="C136" s="42">
        <v>8.0000000000000004E-4</v>
      </c>
      <c r="D136" s="42">
        <v>0.998</v>
      </c>
      <c r="E136" t="s">
        <v>233</v>
      </c>
      <c r="F136" t="s">
        <v>397</v>
      </c>
    </row>
    <row r="137" spans="1:7" x14ac:dyDescent="0.2">
      <c r="A137" s="41">
        <f t="shared" si="2"/>
        <v>34</v>
      </c>
      <c r="B137" t="s">
        <v>357</v>
      </c>
      <c r="C137" s="42">
        <v>6.9999999999999999E-4</v>
      </c>
      <c r="D137" s="42">
        <v>0.998</v>
      </c>
      <c r="E137" t="s">
        <v>233</v>
      </c>
      <c r="F137" t="s">
        <v>397</v>
      </c>
    </row>
    <row r="138" spans="1:7" x14ac:dyDescent="0.2">
      <c r="A138" s="41">
        <f t="shared" si="2"/>
        <v>35</v>
      </c>
      <c r="B138" t="s">
        <v>359</v>
      </c>
      <c r="C138" s="42">
        <v>5.0000000000000001E-4</v>
      </c>
      <c r="D138" s="42">
        <v>0.999</v>
      </c>
      <c r="E138" t="s">
        <v>232</v>
      </c>
      <c r="F138" t="s">
        <v>397</v>
      </c>
    </row>
    <row r="139" spans="1:7" x14ac:dyDescent="0.2">
      <c r="A139" s="41">
        <f t="shared" si="2"/>
        <v>36</v>
      </c>
      <c r="B139" t="s">
        <v>361</v>
      </c>
      <c r="C139" s="42">
        <v>4.0000000000000002E-4</v>
      </c>
      <c r="D139" s="42">
        <v>0.999</v>
      </c>
      <c r="E139" t="s">
        <v>410</v>
      </c>
      <c r="F139" t="s">
        <v>416</v>
      </c>
    </row>
    <row r="140" spans="1:7" x14ac:dyDescent="0.2">
      <c r="A140" s="41">
        <f t="shared" si="2"/>
        <v>37</v>
      </c>
      <c r="B140" t="s">
        <v>362</v>
      </c>
      <c r="C140" s="42">
        <v>4.0000000000000002E-4</v>
      </c>
      <c r="D140" s="42">
        <v>0.999</v>
      </c>
      <c r="E140" t="s">
        <v>233</v>
      </c>
      <c r="F140" t="s">
        <v>397</v>
      </c>
    </row>
    <row r="141" spans="1:7" x14ac:dyDescent="0.2">
      <c r="A141" s="41">
        <f t="shared" si="2"/>
        <v>38</v>
      </c>
      <c r="B141" t="s">
        <v>364</v>
      </c>
      <c r="C141" s="42">
        <v>2.0000000000000001E-4</v>
      </c>
      <c r="D141" s="42">
        <v>1</v>
      </c>
      <c r="E141" t="s">
        <v>415</v>
      </c>
      <c r="F141" t="s">
        <v>401</v>
      </c>
    </row>
    <row r="142" spans="1:7" x14ac:dyDescent="0.2">
      <c r="A142" s="41">
        <f t="shared" si="2"/>
        <v>39</v>
      </c>
      <c r="B142" t="s">
        <v>366</v>
      </c>
      <c r="C142" s="42">
        <v>2.0000000000000001E-4</v>
      </c>
      <c r="D142" s="42">
        <v>1</v>
      </c>
      <c r="E142" t="s">
        <v>233</v>
      </c>
      <c r="F142" t="s">
        <v>397</v>
      </c>
    </row>
    <row r="143" spans="1:7" x14ac:dyDescent="0.2">
      <c r="A143" s="41">
        <f t="shared" si="2"/>
        <v>40</v>
      </c>
      <c r="B143" t="s">
        <v>368</v>
      </c>
      <c r="C143" s="42">
        <v>1E-4</v>
      </c>
      <c r="D143" s="42">
        <v>1</v>
      </c>
      <c r="E143" t="s">
        <v>232</v>
      </c>
      <c r="F143" t="s">
        <v>397</v>
      </c>
      <c r="G143" t="s">
        <v>409</v>
      </c>
    </row>
    <row r="144" spans="1:7" x14ac:dyDescent="0.2">
      <c r="A144" s="41">
        <f t="shared" si="2"/>
        <v>41</v>
      </c>
      <c r="B144" t="s">
        <v>370</v>
      </c>
      <c r="C144" s="42">
        <v>1E-4</v>
      </c>
      <c r="D144" s="42">
        <v>1</v>
      </c>
      <c r="E144" t="s">
        <v>232</v>
      </c>
      <c r="F144" t="s">
        <v>397</v>
      </c>
    </row>
    <row r="145" spans="1:6" x14ac:dyDescent="0.2">
      <c r="A145" s="41">
        <f t="shared" si="2"/>
        <v>42</v>
      </c>
      <c r="B145" t="s">
        <v>372</v>
      </c>
      <c r="C145" s="42">
        <v>0</v>
      </c>
      <c r="D145" s="42">
        <v>1</v>
      </c>
      <c r="E145" t="s">
        <v>233</v>
      </c>
      <c r="F145" t="s">
        <v>397</v>
      </c>
    </row>
  </sheetData>
  <autoFilter ref="A2:G145"/>
  <pageMargins left="0.7" right="0.7" top="0.75" bottom="0.75" header="0.3" footer="0.3"/>
  <pageSetup orientation="portrait" horizontalDpi="4294967294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'Loadshapes from Ameren'!$A$3:$A$22</xm:f>
          </x14:formula1>
          <xm:sqref>E48:E146 E35:E46 E27:E33 E3:E25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M79"/>
  <sheetViews>
    <sheetView tabSelected="1" topLeftCell="N59" workbookViewId="0">
      <selection activeCell="J79" sqref="J79:AG79"/>
    </sheetView>
  </sheetViews>
  <sheetFormatPr defaultRowHeight="12.75" x14ac:dyDescent="0.2"/>
  <cols>
    <col min="1" max="1" width="9" style="62"/>
    <col min="2" max="2" width="52.625" style="62" bestFit="1" customWidth="1"/>
    <col min="3" max="3" width="7.625" style="62" customWidth="1"/>
    <col min="4" max="7" width="14.125" style="62" customWidth="1"/>
    <col min="8" max="8" width="67.625" style="62" bestFit="1" customWidth="1"/>
    <col min="9" max="9" width="9" style="62"/>
    <col min="10" max="33" width="7.125" style="62" customWidth="1"/>
    <col min="34" max="16384" width="9" style="62"/>
  </cols>
  <sheetData>
    <row r="1" spans="2:39" x14ac:dyDescent="0.2">
      <c r="B1" s="69" t="s">
        <v>445</v>
      </c>
      <c r="C1" s="63"/>
    </row>
    <row r="2" spans="2:39" x14ac:dyDescent="0.2">
      <c r="B2" s="70" t="s">
        <v>443</v>
      </c>
      <c r="C2" s="71"/>
      <c r="AH2" s="88" t="s">
        <v>464</v>
      </c>
      <c r="AI2" s="88"/>
      <c r="AJ2" s="88" t="s">
        <v>465</v>
      </c>
      <c r="AK2" s="88"/>
      <c r="AL2" s="88" t="s">
        <v>466</v>
      </c>
      <c r="AM2" s="88"/>
    </row>
    <row r="3" spans="2:39" x14ac:dyDescent="0.2">
      <c r="B3" s="72" t="s">
        <v>444</v>
      </c>
      <c r="C3" s="73"/>
      <c r="AH3" s="62" t="s">
        <v>451</v>
      </c>
      <c r="AI3" s="62" t="s">
        <v>452</v>
      </c>
      <c r="AJ3" s="62" t="s">
        <v>451</v>
      </c>
      <c r="AK3" s="62" t="s">
        <v>452</v>
      </c>
      <c r="AL3" s="62" t="s">
        <v>451</v>
      </c>
      <c r="AM3" s="62" t="s">
        <v>452</v>
      </c>
    </row>
    <row r="4" spans="2:39" x14ac:dyDescent="0.2">
      <c r="I4" s="62">
        <v>2012</v>
      </c>
      <c r="J4" s="62">
        <f>4+2/5</f>
        <v>4.4000000000000004</v>
      </c>
      <c r="K4" s="62">
        <v>4.5</v>
      </c>
      <c r="L4" s="62">
        <f>4+1/5</f>
        <v>4.2</v>
      </c>
      <c r="M4" s="62">
        <v>4</v>
      </c>
      <c r="N4" s="62">
        <f>4+2/5</f>
        <v>4.4000000000000004</v>
      </c>
      <c r="O4" s="62">
        <v>4.5</v>
      </c>
      <c r="P4" s="62">
        <f>4+1/5</f>
        <v>4.2</v>
      </c>
      <c r="Q4" s="62">
        <v>4.5</v>
      </c>
      <c r="R4" s="62">
        <f>4+3/5</f>
        <v>4.5999999999999996</v>
      </c>
      <c r="S4" s="62">
        <v>4</v>
      </c>
      <c r="T4" s="62">
        <f>4+1/5</f>
        <v>4.2</v>
      </c>
      <c r="U4" s="62">
        <v>4.5</v>
      </c>
      <c r="V4" s="62">
        <f>4+2/5</f>
        <v>4.4000000000000004</v>
      </c>
      <c r="W4" s="62">
        <v>4.5</v>
      </c>
      <c r="X4" s="62">
        <f>4+3/5</f>
        <v>4.5999999999999996</v>
      </c>
      <c r="Y4" s="62">
        <v>4</v>
      </c>
      <c r="Z4" s="62">
        <v>4</v>
      </c>
      <c r="AA4" s="62">
        <v>5</v>
      </c>
      <c r="AB4" s="62">
        <f>4+3/5</f>
        <v>4.5999999999999996</v>
      </c>
      <c r="AC4" s="62">
        <v>4</v>
      </c>
      <c r="AD4" s="62">
        <f>4+2/5</f>
        <v>4.4000000000000004</v>
      </c>
      <c r="AE4" s="62">
        <v>4</v>
      </c>
      <c r="AF4" s="62">
        <f>4+1/5</f>
        <v>4.2</v>
      </c>
      <c r="AG4" s="62">
        <v>5</v>
      </c>
      <c r="AH4" s="62">
        <f>SUM(J4,L4,N4,P4,R4,T4,V4,X4,Z4,AB4,AD4,AF4)</f>
        <v>52.20000000000001</v>
      </c>
      <c r="AI4" s="62">
        <f>SUM(K4,M4,O4,Q4,S4,U4,W4,Y4,AA4,AC4,AE4,AG4)</f>
        <v>52.5</v>
      </c>
      <c r="AJ4" s="62">
        <f>SUM(AB4,AD4,AF4,J4,L4,N4,P4)</f>
        <v>30.400000000000002</v>
      </c>
      <c r="AK4" s="62">
        <f>SUM(AC4,AE4,AG4,K4,M4,O4,Q4)</f>
        <v>30.5</v>
      </c>
      <c r="AL4" s="62">
        <f>SUM(R4,T4,V4,X4,Z4)</f>
        <v>21.8</v>
      </c>
      <c r="AM4" s="62">
        <f>SUM(S4,U4,W4,Y4,AA4)</f>
        <v>22</v>
      </c>
    </row>
    <row r="5" spans="2:39" x14ac:dyDescent="0.2">
      <c r="I5" s="62">
        <v>2013</v>
      </c>
      <c r="J5" s="62">
        <f>4+3/5</f>
        <v>4.5999999999999996</v>
      </c>
      <c r="K5" s="62">
        <v>4</v>
      </c>
      <c r="L5" s="62">
        <v>4</v>
      </c>
      <c r="M5" s="62">
        <v>4</v>
      </c>
      <c r="N5" s="62">
        <f>4+1/5</f>
        <v>4.2</v>
      </c>
      <c r="O5" s="62">
        <v>5</v>
      </c>
      <c r="P5" s="62">
        <f>4+2/5</f>
        <v>4.4000000000000004</v>
      </c>
      <c r="Q5" s="62">
        <v>4</v>
      </c>
      <c r="R5" s="62">
        <f>4+3/5</f>
        <v>4.5999999999999996</v>
      </c>
      <c r="S5" s="62">
        <v>4</v>
      </c>
      <c r="T5" s="62">
        <v>4</v>
      </c>
      <c r="U5" s="62">
        <v>5</v>
      </c>
      <c r="V5" s="62">
        <v>4.5999999999999996</v>
      </c>
      <c r="W5" s="62">
        <v>4</v>
      </c>
      <c r="X5" s="62">
        <v>4.4000000000000004</v>
      </c>
      <c r="Y5" s="62">
        <v>4.5</v>
      </c>
      <c r="Z5" s="62">
        <v>4.2</v>
      </c>
      <c r="AA5" s="62">
        <v>4.5</v>
      </c>
      <c r="AB5" s="62">
        <v>4.5999999999999996</v>
      </c>
      <c r="AC5" s="62">
        <v>4</v>
      </c>
      <c r="AD5" s="62">
        <v>4.2</v>
      </c>
      <c r="AE5" s="62">
        <v>4.5</v>
      </c>
      <c r="AF5" s="62">
        <v>4.4000000000000004</v>
      </c>
      <c r="AG5" s="62">
        <v>4.5</v>
      </c>
      <c r="AH5" s="62">
        <f t="shared" ref="AH5:AH7" si="0">SUM(J5,L5,N5,P5,R5,T5,V5,X5,Z5,AB5,AD5,AF5)</f>
        <v>52.20000000000001</v>
      </c>
      <c r="AI5" s="62">
        <f t="shared" ref="AI5:AI7" si="1">SUM(K5,M5,O5,Q5,S5,U5,W5,Y5,AA5,AC5,AE5,AG5)</f>
        <v>52</v>
      </c>
      <c r="AJ5" s="62">
        <f t="shared" ref="AJ5:AJ7" si="2">SUM(AB5,AD5,AF5,J5,L5,N5,P5)</f>
        <v>30.4</v>
      </c>
      <c r="AK5" s="62">
        <f t="shared" ref="AK5:AK7" si="3">SUM(AC5,AE5,AG5,K5,M5,O5,Q5)</f>
        <v>30</v>
      </c>
      <c r="AL5" s="62">
        <f t="shared" ref="AL5:AL7" si="4">SUM(R5,T5,V5,X5,Z5)</f>
        <v>21.8</v>
      </c>
      <c r="AM5" s="62">
        <f t="shared" ref="AM5:AM7" si="5">SUM(S5,U5,W5,Y5,AA5)</f>
        <v>22</v>
      </c>
    </row>
    <row r="6" spans="2:39" x14ac:dyDescent="0.2">
      <c r="I6" s="62">
        <v>2014</v>
      </c>
      <c r="J6" s="62">
        <v>4.5999999999999996</v>
      </c>
      <c r="K6" s="62">
        <v>4</v>
      </c>
      <c r="L6" s="62">
        <v>4</v>
      </c>
      <c r="M6" s="62">
        <v>4</v>
      </c>
      <c r="N6" s="62">
        <v>4.2</v>
      </c>
      <c r="O6" s="62">
        <v>5</v>
      </c>
      <c r="P6" s="62">
        <v>4.4000000000000004</v>
      </c>
      <c r="Q6" s="62">
        <v>4</v>
      </c>
      <c r="R6" s="62">
        <v>4.4000000000000004</v>
      </c>
      <c r="S6" s="62">
        <v>4.5</v>
      </c>
      <c r="T6" s="62">
        <v>4.2</v>
      </c>
      <c r="U6" s="62">
        <v>4.5</v>
      </c>
      <c r="V6" s="62">
        <v>4.5999999999999996</v>
      </c>
      <c r="W6" s="62">
        <v>4</v>
      </c>
      <c r="X6" s="62">
        <v>4.2</v>
      </c>
      <c r="Y6" s="62">
        <v>5</v>
      </c>
      <c r="Z6" s="62">
        <v>4.4000000000000004</v>
      </c>
      <c r="AA6" s="62">
        <v>4</v>
      </c>
      <c r="AB6" s="62">
        <v>4.5999999999999996</v>
      </c>
      <c r="AC6" s="62">
        <v>4</v>
      </c>
      <c r="AD6" s="62">
        <v>4</v>
      </c>
      <c r="AE6" s="62">
        <v>5</v>
      </c>
      <c r="AF6" s="62">
        <v>4.5999999999999996</v>
      </c>
      <c r="AG6" s="62">
        <v>4</v>
      </c>
      <c r="AH6" s="62">
        <f t="shared" si="0"/>
        <v>52.2</v>
      </c>
      <c r="AI6" s="62">
        <f t="shared" si="1"/>
        <v>52</v>
      </c>
      <c r="AJ6" s="62">
        <f t="shared" si="2"/>
        <v>30.4</v>
      </c>
      <c r="AK6" s="62">
        <f t="shared" si="3"/>
        <v>30</v>
      </c>
      <c r="AL6" s="62">
        <f t="shared" si="4"/>
        <v>21.800000000000004</v>
      </c>
      <c r="AM6" s="62">
        <f t="shared" si="5"/>
        <v>22</v>
      </c>
    </row>
    <row r="7" spans="2:39" x14ac:dyDescent="0.2">
      <c r="I7" s="62">
        <v>2015</v>
      </c>
      <c r="J7" s="62">
        <v>4.4000000000000004</v>
      </c>
      <c r="K7" s="62">
        <v>4.5</v>
      </c>
      <c r="L7" s="62">
        <v>4</v>
      </c>
      <c r="M7" s="62">
        <v>4</v>
      </c>
      <c r="N7" s="62">
        <v>4.4000000000000004</v>
      </c>
      <c r="O7" s="62">
        <v>4.5</v>
      </c>
      <c r="P7" s="62">
        <v>4.4000000000000004</v>
      </c>
      <c r="Q7" s="62">
        <v>4</v>
      </c>
      <c r="R7" s="62">
        <v>4.2</v>
      </c>
      <c r="S7" s="62">
        <v>5</v>
      </c>
      <c r="T7" s="62">
        <v>4.4000000000000004</v>
      </c>
      <c r="U7" s="62">
        <v>4</v>
      </c>
      <c r="V7" s="62">
        <v>4.5999999999999996</v>
      </c>
      <c r="W7" s="62">
        <v>4</v>
      </c>
      <c r="X7" s="62">
        <v>4.2</v>
      </c>
      <c r="Y7" s="62">
        <v>5</v>
      </c>
      <c r="Z7" s="62">
        <v>4.4000000000000004</v>
      </c>
      <c r="AA7" s="62">
        <v>4</v>
      </c>
      <c r="AB7" s="62">
        <v>4.4000000000000004</v>
      </c>
      <c r="AC7" s="62">
        <v>4.5</v>
      </c>
      <c r="AD7" s="62">
        <v>4.2</v>
      </c>
      <c r="AE7" s="62">
        <v>4.5</v>
      </c>
      <c r="AF7" s="62">
        <v>4.5999999999999996</v>
      </c>
      <c r="AG7" s="62">
        <v>4</v>
      </c>
      <c r="AH7" s="62">
        <f t="shared" si="0"/>
        <v>52.20000000000001</v>
      </c>
      <c r="AI7" s="62">
        <f t="shared" si="1"/>
        <v>52</v>
      </c>
      <c r="AJ7" s="62">
        <f t="shared" si="2"/>
        <v>30.4</v>
      </c>
      <c r="AK7" s="62">
        <f t="shared" si="3"/>
        <v>30</v>
      </c>
      <c r="AL7" s="62">
        <f t="shared" si="4"/>
        <v>21.800000000000004</v>
      </c>
      <c r="AM7" s="62">
        <f t="shared" si="5"/>
        <v>22</v>
      </c>
    </row>
    <row r="8" spans="2:39" x14ac:dyDescent="0.2">
      <c r="I8" s="74" t="s">
        <v>548</v>
      </c>
      <c r="J8" s="62">
        <f>AVERAGE(J4:J7)</f>
        <v>4.5</v>
      </c>
      <c r="K8" s="62">
        <f t="shared" ref="K8:AG8" si="6">AVERAGE(K4:K7)</f>
        <v>4.25</v>
      </c>
      <c r="L8" s="62">
        <f t="shared" si="6"/>
        <v>4.05</v>
      </c>
      <c r="M8" s="62">
        <f t="shared" si="6"/>
        <v>4</v>
      </c>
      <c r="N8" s="62">
        <f t="shared" si="6"/>
        <v>4.3000000000000007</v>
      </c>
      <c r="O8" s="62">
        <f t="shared" si="6"/>
        <v>4.75</v>
      </c>
      <c r="P8" s="62">
        <f t="shared" si="6"/>
        <v>4.3500000000000005</v>
      </c>
      <c r="Q8" s="62">
        <f t="shared" si="6"/>
        <v>4.125</v>
      </c>
      <c r="R8" s="62">
        <f t="shared" si="6"/>
        <v>4.45</v>
      </c>
      <c r="S8" s="62">
        <f t="shared" si="6"/>
        <v>4.375</v>
      </c>
      <c r="T8" s="62">
        <f t="shared" si="6"/>
        <v>4.1999999999999993</v>
      </c>
      <c r="U8" s="62">
        <f t="shared" si="6"/>
        <v>4.5</v>
      </c>
      <c r="V8" s="62">
        <f t="shared" si="6"/>
        <v>4.55</v>
      </c>
      <c r="W8" s="62">
        <f t="shared" si="6"/>
        <v>4.125</v>
      </c>
      <c r="X8" s="62">
        <f t="shared" si="6"/>
        <v>4.3499999999999996</v>
      </c>
      <c r="Y8" s="62">
        <f t="shared" si="6"/>
        <v>4.625</v>
      </c>
      <c r="Z8" s="62">
        <f t="shared" si="6"/>
        <v>4.25</v>
      </c>
      <c r="AA8" s="62">
        <f t="shared" si="6"/>
        <v>4.375</v>
      </c>
      <c r="AB8" s="62">
        <f t="shared" si="6"/>
        <v>4.55</v>
      </c>
      <c r="AC8" s="62">
        <f t="shared" si="6"/>
        <v>4.125</v>
      </c>
      <c r="AD8" s="62">
        <f t="shared" si="6"/>
        <v>4.2</v>
      </c>
      <c r="AE8" s="62">
        <f t="shared" si="6"/>
        <v>4.5</v>
      </c>
      <c r="AF8" s="62">
        <f t="shared" si="6"/>
        <v>4.45</v>
      </c>
      <c r="AG8" s="62">
        <f t="shared" si="6"/>
        <v>4.375</v>
      </c>
      <c r="AH8" s="62">
        <f>AVERAGE(AH4:AH7)</f>
        <v>52.20000000000001</v>
      </c>
      <c r="AI8" s="62">
        <f t="shared" ref="AI8:AM8" si="7">AVERAGE(AI4:AI7)</f>
        <v>52.125</v>
      </c>
      <c r="AJ8" s="62">
        <f t="shared" si="7"/>
        <v>30.4</v>
      </c>
      <c r="AK8" s="62">
        <f t="shared" si="7"/>
        <v>30.125</v>
      </c>
      <c r="AL8" s="62">
        <f t="shared" si="7"/>
        <v>21.800000000000004</v>
      </c>
      <c r="AM8" s="62">
        <f t="shared" si="7"/>
        <v>22</v>
      </c>
    </row>
    <row r="9" spans="2:39" ht="25.5" x14ac:dyDescent="0.2">
      <c r="D9" s="69" t="s">
        <v>217</v>
      </c>
      <c r="E9" s="69" t="s">
        <v>218</v>
      </c>
      <c r="F9" s="69" t="s">
        <v>215</v>
      </c>
      <c r="G9" s="69" t="s">
        <v>216</v>
      </c>
      <c r="H9" s="63"/>
      <c r="J9" s="89" t="s">
        <v>450</v>
      </c>
      <c r="K9" s="89"/>
      <c r="L9" s="89" t="s">
        <v>453</v>
      </c>
      <c r="M9" s="89"/>
      <c r="N9" s="89" t="s">
        <v>454</v>
      </c>
      <c r="O9" s="89"/>
      <c r="P9" s="89" t="s">
        <v>455</v>
      </c>
      <c r="Q9" s="89"/>
      <c r="R9" s="89" t="s">
        <v>456</v>
      </c>
      <c r="S9" s="89"/>
      <c r="T9" s="89" t="s">
        <v>457</v>
      </c>
      <c r="U9" s="89"/>
      <c r="V9" s="89" t="s">
        <v>458</v>
      </c>
      <c r="W9" s="89"/>
      <c r="X9" s="89" t="s">
        <v>459</v>
      </c>
      <c r="Y9" s="89"/>
      <c r="Z9" s="89" t="s">
        <v>460</v>
      </c>
      <c r="AA9" s="89"/>
      <c r="AB9" s="89" t="s">
        <v>461</v>
      </c>
      <c r="AC9" s="89"/>
      <c r="AD9" s="89" t="s">
        <v>462</v>
      </c>
      <c r="AE9" s="89"/>
      <c r="AF9" s="89" t="s">
        <v>463</v>
      </c>
      <c r="AG9" s="89"/>
    </row>
    <row r="10" spans="2:39" ht="39" thickBot="1" x14ac:dyDescent="0.25">
      <c r="D10" s="69" t="s">
        <v>222</v>
      </c>
      <c r="E10" s="69" t="s">
        <v>223</v>
      </c>
      <c r="F10" s="69" t="s">
        <v>220</v>
      </c>
      <c r="G10" s="69" t="s">
        <v>221</v>
      </c>
      <c r="H10" s="63" t="s">
        <v>545</v>
      </c>
      <c r="J10" s="69" t="s">
        <v>451</v>
      </c>
      <c r="K10" s="69" t="s">
        <v>452</v>
      </c>
      <c r="L10" s="69" t="s">
        <v>451</v>
      </c>
      <c r="M10" s="69" t="s">
        <v>452</v>
      </c>
      <c r="N10" s="69" t="s">
        <v>451</v>
      </c>
      <c r="O10" s="69" t="s">
        <v>452</v>
      </c>
      <c r="P10" s="69" t="s">
        <v>451</v>
      </c>
      <c r="Q10" s="69" t="s">
        <v>452</v>
      </c>
      <c r="R10" s="69" t="s">
        <v>451</v>
      </c>
      <c r="S10" s="69" t="s">
        <v>452</v>
      </c>
      <c r="T10" s="69" t="s">
        <v>451</v>
      </c>
      <c r="U10" s="69" t="s">
        <v>452</v>
      </c>
      <c r="V10" s="69" t="s">
        <v>451</v>
      </c>
      <c r="W10" s="69" t="s">
        <v>452</v>
      </c>
      <c r="X10" s="69" t="s">
        <v>451</v>
      </c>
      <c r="Y10" s="69" t="s">
        <v>452</v>
      </c>
      <c r="Z10" s="69" t="s">
        <v>451</v>
      </c>
      <c r="AA10" s="69" t="s">
        <v>452</v>
      </c>
      <c r="AB10" s="69" t="s">
        <v>451</v>
      </c>
      <c r="AC10" s="69" t="s">
        <v>452</v>
      </c>
      <c r="AD10" s="69" t="s">
        <v>451</v>
      </c>
      <c r="AE10" s="69" t="s">
        <v>452</v>
      </c>
      <c r="AF10" s="69" t="s">
        <v>451</v>
      </c>
      <c r="AG10" s="69" t="s">
        <v>452</v>
      </c>
      <c r="AH10" s="75" t="s">
        <v>224</v>
      </c>
    </row>
    <row r="11" spans="2:39" ht="13.5" thickBot="1" x14ac:dyDescent="0.25">
      <c r="B11" s="70" t="s">
        <v>142</v>
      </c>
      <c r="C11" s="76" t="s">
        <v>478</v>
      </c>
      <c r="D11" s="77">
        <f>'Loadshapes from Ameren'!B3</f>
        <v>0.46954191789702721</v>
      </c>
      <c r="E11" s="77">
        <f>'Loadshapes from Ameren'!C3</f>
        <v>0.11094830893664021</v>
      </c>
      <c r="F11" s="77">
        <f>'Loadshapes from Ameren'!D3</f>
        <v>0.33984154815529671</v>
      </c>
      <c r="G11" s="77">
        <f>'Loadshapes from Ameren'!E3</f>
        <v>7.9668225011033711E-2</v>
      </c>
      <c r="H11" s="64" t="str">
        <f xml:space="preserve"> "Loadshape " &amp;C11&amp;" - "&amp;B11</f>
        <v>Loadshape R01 - Residential Clothes Washer</v>
      </c>
      <c r="J11" s="78">
        <f>$D11*J$8/$AJ$8</f>
        <v>6.9504560215020467E-2</v>
      </c>
      <c r="K11" s="78">
        <f>$E11*K$8/$AK$8</f>
        <v>1.5652458522181608E-2</v>
      </c>
      <c r="L11" s="78">
        <f>$D11*L$8/$AJ$8</f>
        <v>6.2554104193518437E-2</v>
      </c>
      <c r="M11" s="78">
        <f>$E11*M$8/$AK$8</f>
        <v>1.473172566793563E-2</v>
      </c>
      <c r="N11" s="78">
        <f>$D11*N$8/$AJ$8</f>
        <v>6.6415468649908466E-2</v>
      </c>
      <c r="O11" s="78">
        <f>$E11*O$8/$AK$8</f>
        <v>1.7493924230673558E-2</v>
      </c>
      <c r="P11" s="78">
        <f>$D11*P$8/$AJ$8</f>
        <v>6.7187741541186466E-2</v>
      </c>
      <c r="Q11" s="78">
        <f>$E11*Q$8/$AK$8</f>
        <v>1.5192092095058618E-2</v>
      </c>
      <c r="R11" s="78">
        <f>$F11*R$8/$AL$8</f>
        <v>6.9371325196838071E-2</v>
      </c>
      <c r="S11" s="78">
        <f>$G11*S$8/$AM$8</f>
        <v>1.5843112928330568E-2</v>
      </c>
      <c r="T11" s="78">
        <f>$F11*T$8/$AL$8</f>
        <v>6.5474059736341544E-2</v>
      </c>
      <c r="U11" s="78">
        <f>$G11*U$8/$AM$8</f>
        <v>1.6295773297711438E-2</v>
      </c>
      <c r="V11" s="78">
        <f>$F11*V$8/$AL$8</f>
        <v>7.0930231381036685E-2</v>
      </c>
      <c r="W11" s="78">
        <f>$G11*W$8/$AM$8</f>
        <v>1.4937792189568821E-2</v>
      </c>
      <c r="X11" s="78">
        <f>$F11*X$8/$AL$8</f>
        <v>6.7812419012639472E-2</v>
      </c>
      <c r="Y11" s="78">
        <f>$G11*Y$8/$AM$8</f>
        <v>1.6748433667092315E-2</v>
      </c>
      <c r="Z11" s="78">
        <f>$F11*Z$8/$AL$8</f>
        <v>6.6253512828440858E-2</v>
      </c>
      <c r="AA11" s="78">
        <f>$G11*AA$8/$AM$8</f>
        <v>1.5843112928330568E-2</v>
      </c>
      <c r="AB11" s="78">
        <f>$D11*AB$8/$AJ$8</f>
        <v>7.0276833106298481E-2</v>
      </c>
      <c r="AC11" s="78">
        <f>$E11*AC$8/$AK$8</f>
        <v>1.5192092095058618E-2</v>
      </c>
      <c r="AD11" s="78">
        <f>$D11*AD$8/$AJ$8</f>
        <v>6.4870922867352451E-2</v>
      </c>
      <c r="AE11" s="78">
        <f>$E11*AE$8/$AK$8</f>
        <v>1.6573191376427581E-2</v>
      </c>
      <c r="AF11" s="78">
        <f>$D11*AF$8/$AJ$8</f>
        <v>6.873228732374248E-2</v>
      </c>
      <c r="AG11" s="78">
        <f>$E11*AG$8/$AK$8</f>
        <v>1.6112824949304595E-2</v>
      </c>
      <c r="AH11" s="79">
        <f>SUM(J11:AG11)</f>
        <v>0.99999999999999756</v>
      </c>
    </row>
    <row r="12" spans="2:39" ht="13.5" thickBot="1" x14ac:dyDescent="0.25">
      <c r="B12" s="70" t="s">
        <v>228</v>
      </c>
      <c r="C12" s="80" t="s">
        <v>479</v>
      </c>
      <c r="D12" s="77">
        <f>'Loadshapes from Ameren'!B5</f>
        <v>0.49306766883261383</v>
      </c>
      <c r="E12" s="77">
        <f>'Loadshapes from Ameren'!C5</f>
        <v>8.7389550670609217E-2</v>
      </c>
      <c r="F12" s="77">
        <f>'Loadshapes from Ameren'!D5</f>
        <v>0.35678550521028046</v>
      </c>
      <c r="G12" s="77">
        <f>'Loadshapes from Ameren'!E5</f>
        <v>6.2757275286514508E-2</v>
      </c>
      <c r="H12" s="64" t="str">
        <f t="shared" ref="H12:H74" si="8" xml:space="preserve"> "Loadshape " &amp;C12&amp;" - "&amp;B12</f>
        <v>Loadshape R02 - Residential Dish Washer</v>
      </c>
      <c r="J12" s="78">
        <f t="shared" ref="J12:P27" si="9">$D12*J$8/$AJ$8</f>
        <v>7.2986990452196129E-2</v>
      </c>
      <c r="K12" s="78">
        <f t="shared" ref="K12:Q24" si="10">$E12*K$8/$AK$8</f>
        <v>1.2328816277181383E-2</v>
      </c>
      <c r="L12" s="78">
        <f t="shared" si="9"/>
        <v>6.5688291406976518E-2</v>
      </c>
      <c r="M12" s="78">
        <f t="shared" si="10"/>
        <v>1.1603591790288361E-2</v>
      </c>
      <c r="N12" s="78">
        <f t="shared" si="9"/>
        <v>6.9743124209876314E-2</v>
      </c>
      <c r="O12" s="78">
        <f t="shared" si="10"/>
        <v>1.3779265250967428E-2</v>
      </c>
      <c r="P12" s="78">
        <f t="shared" si="9"/>
        <v>7.0554090770456268E-2</v>
      </c>
      <c r="Q12" s="78">
        <f t="shared" si="10"/>
        <v>1.1966204033734872E-2</v>
      </c>
      <c r="R12" s="78">
        <f t="shared" ref="R12:Z24" si="11">$F12*R$8/$AL$8</f>
        <v>7.2830068724116875E-2</v>
      </c>
      <c r="S12" s="78">
        <f t="shared" ref="S12:AA24" si="12">$G12*S$8/$AM$8</f>
        <v>1.2480139971750044E-2</v>
      </c>
      <c r="T12" s="78">
        <f t="shared" si="11"/>
        <v>6.8738491829503562E-2</v>
      </c>
      <c r="U12" s="78">
        <f t="shared" si="12"/>
        <v>1.2836715399514332E-2</v>
      </c>
      <c r="V12" s="78">
        <f t="shared" si="11"/>
        <v>7.446669948196219E-2</v>
      </c>
      <c r="W12" s="78">
        <f t="shared" si="12"/>
        <v>1.176698911622147E-2</v>
      </c>
      <c r="X12" s="78">
        <f t="shared" si="11"/>
        <v>7.1193437966271533E-2</v>
      </c>
      <c r="Y12" s="78">
        <f t="shared" si="12"/>
        <v>1.3193290827278619E-2</v>
      </c>
      <c r="Z12" s="78">
        <f t="shared" si="11"/>
        <v>6.9556807208426219E-2</v>
      </c>
      <c r="AA12" s="78">
        <f t="shared" si="12"/>
        <v>1.2480139971750044E-2</v>
      </c>
      <c r="AB12" s="78">
        <f t="shared" ref="AB12:AB27" si="13">$D12*AB$8/$AJ$8</f>
        <v>7.3797957012776083E-2</v>
      </c>
      <c r="AC12" s="78">
        <f t="shared" ref="AC12:AC24" si="14">$E12*AC$8/$AK$8</f>
        <v>1.1966204033734872E-2</v>
      </c>
      <c r="AD12" s="78">
        <f t="shared" ref="AD12:AD27" si="15">$D12*AD$8/$AJ$8</f>
        <v>6.8121191088716393E-2</v>
      </c>
      <c r="AE12" s="78">
        <f t="shared" ref="AE12:AE24" si="16">$E12*AE$8/$AK$8</f>
        <v>1.3054040764074407E-2</v>
      </c>
      <c r="AF12" s="78">
        <f t="shared" ref="AF12:AF27" si="17">$D12*AF$8/$AJ$8</f>
        <v>7.2176023891616176E-2</v>
      </c>
      <c r="AG12" s="78">
        <f t="shared" ref="AG12:AG24" si="18">$E12*AG$8/$AK$8</f>
        <v>1.2691428520627894E-2</v>
      </c>
      <c r="AH12" s="79">
        <f t="shared" ref="AH12:AH74" si="19">SUM(J12:AG12)</f>
        <v>1.000000000000018</v>
      </c>
    </row>
    <row r="13" spans="2:39" ht="13.5" thickBot="1" x14ac:dyDescent="0.25">
      <c r="B13" s="70" t="s">
        <v>229</v>
      </c>
      <c r="C13" s="80" t="s">
        <v>480</v>
      </c>
      <c r="D13" s="77">
        <f>'Loadshapes from Ameren'!B6</f>
        <v>0.43162246723819492</v>
      </c>
      <c r="E13" s="77">
        <f>'Loadshapes from Ameren'!C6</f>
        <v>0.20625945533652498</v>
      </c>
      <c r="F13" s="77">
        <f>'Loadshapes from Ameren'!D6</f>
        <v>0.24535860186379443</v>
      </c>
      <c r="G13" s="77">
        <f>'Loadshapes from Ameren'!E6</f>
        <v>0.11675947556149412</v>
      </c>
      <c r="H13" s="64" t="str">
        <f t="shared" si="8"/>
        <v>Loadshape R03 - Residential Electric DHW</v>
      </c>
      <c r="J13" s="78">
        <f t="shared" si="9"/>
        <v>6.3891483637232807E-2</v>
      </c>
      <c r="K13" s="78">
        <f t="shared" si="10"/>
        <v>2.9098844321335474E-2</v>
      </c>
      <c r="L13" s="78">
        <f t="shared" si="9"/>
        <v>5.7502335273509522E-2</v>
      </c>
      <c r="M13" s="78">
        <f t="shared" si="10"/>
        <v>2.7387147596551035E-2</v>
      </c>
      <c r="N13" s="78">
        <f t="shared" si="9"/>
        <v>6.1051862142244687E-2</v>
      </c>
      <c r="O13" s="78">
        <f t="shared" si="10"/>
        <v>3.2522237770904357E-2</v>
      </c>
      <c r="P13" s="78">
        <f t="shared" si="9"/>
        <v>6.1761767515991717E-2</v>
      </c>
      <c r="Q13" s="78">
        <f t="shared" si="10"/>
        <v>2.8242995958943255E-2</v>
      </c>
      <c r="R13" s="78">
        <f t="shared" si="11"/>
        <v>5.0084668729077297E-2</v>
      </c>
      <c r="S13" s="78">
        <f t="shared" si="12"/>
        <v>2.3219213890069854E-2</v>
      </c>
      <c r="T13" s="78">
        <f t="shared" si="11"/>
        <v>4.7270923294859456E-2</v>
      </c>
      <c r="U13" s="78">
        <f t="shared" si="12"/>
        <v>2.3882620001214706E-2</v>
      </c>
      <c r="V13" s="78">
        <f t="shared" si="11"/>
        <v>5.1210166902764427E-2</v>
      </c>
      <c r="W13" s="78">
        <f t="shared" si="12"/>
        <v>2.1892401667780146E-2</v>
      </c>
      <c r="X13" s="78">
        <f t="shared" si="11"/>
        <v>4.8959170555390161E-2</v>
      </c>
      <c r="Y13" s="78">
        <f t="shared" si="12"/>
        <v>2.4546026112359561E-2</v>
      </c>
      <c r="Z13" s="78">
        <f t="shared" si="11"/>
        <v>4.7833672381703038E-2</v>
      </c>
      <c r="AA13" s="78">
        <f t="shared" si="12"/>
        <v>2.3219213890069854E-2</v>
      </c>
      <c r="AB13" s="78">
        <f t="shared" si="13"/>
        <v>6.4601389010979823E-2</v>
      </c>
      <c r="AC13" s="78">
        <f t="shared" si="14"/>
        <v>2.8242995958943255E-2</v>
      </c>
      <c r="AD13" s="78">
        <f t="shared" si="15"/>
        <v>5.9632051394750619E-2</v>
      </c>
      <c r="AE13" s="78">
        <f t="shared" si="16"/>
        <v>3.0810541046119914E-2</v>
      </c>
      <c r="AF13" s="78">
        <f t="shared" si="17"/>
        <v>6.3181578263485777E-2</v>
      </c>
      <c r="AG13" s="78">
        <f t="shared" si="18"/>
        <v>2.9954692683727697E-2</v>
      </c>
      <c r="AH13" s="79">
        <f t="shared" si="19"/>
        <v>1.0000000000000084</v>
      </c>
    </row>
    <row r="14" spans="2:39" ht="13.5" thickBot="1" x14ac:dyDescent="0.25">
      <c r="B14" s="70" t="s">
        <v>231</v>
      </c>
      <c r="C14" s="80" t="s">
        <v>481</v>
      </c>
      <c r="D14" s="77">
        <f>'Loadshapes from Ameren'!B8</f>
        <v>0.38935448939310358</v>
      </c>
      <c r="E14" s="77">
        <f>'Loadshapes from Ameren'!C8</f>
        <v>0.16367838596136502</v>
      </c>
      <c r="F14" s="77">
        <f>'Loadshapes from Ameren'!D8</f>
        <v>0.31468049072533022</v>
      </c>
      <c r="G14" s="77">
        <f>'Loadshapes from Ameren'!E8</f>
        <v>0.13228663392021486</v>
      </c>
      <c r="H14" s="64" t="str">
        <f t="shared" si="8"/>
        <v>Loadshape R04 - Residential Freezer</v>
      </c>
      <c r="J14" s="78">
        <f t="shared" si="9"/>
        <v>5.7634710600952835E-2</v>
      </c>
      <c r="K14" s="78">
        <f t="shared" si="10"/>
        <v>2.3091556525669753E-2</v>
      </c>
      <c r="L14" s="78">
        <f t="shared" si="9"/>
        <v>5.1871239540857546E-2</v>
      </c>
      <c r="M14" s="78">
        <f t="shared" si="10"/>
        <v>2.1733229671218591E-2</v>
      </c>
      <c r="N14" s="78">
        <f t="shared" si="9"/>
        <v>5.5073167907577165E-2</v>
      </c>
      <c r="O14" s="78">
        <f t="shared" si="10"/>
        <v>2.5808210234572079E-2</v>
      </c>
      <c r="P14" s="78">
        <f t="shared" si="9"/>
        <v>5.5713553580921081E-2</v>
      </c>
      <c r="Q14" s="78">
        <f t="shared" si="10"/>
        <v>2.2412393098444172E-2</v>
      </c>
      <c r="R14" s="78">
        <f t="shared" si="11"/>
        <v>6.4235237785675192E-2</v>
      </c>
      <c r="S14" s="78">
        <f t="shared" si="12"/>
        <v>2.6307001063679093E-2</v>
      </c>
      <c r="T14" s="78">
        <f t="shared" si="11"/>
        <v>6.0626516561760845E-2</v>
      </c>
      <c r="U14" s="78">
        <f t="shared" si="12"/>
        <v>2.7058629665498494E-2</v>
      </c>
      <c r="V14" s="78">
        <f t="shared" si="11"/>
        <v>6.567872627524092E-2</v>
      </c>
      <c r="W14" s="78">
        <f t="shared" si="12"/>
        <v>2.4803743860040285E-2</v>
      </c>
      <c r="X14" s="78">
        <f t="shared" si="11"/>
        <v>6.279174929610945E-2</v>
      </c>
      <c r="Y14" s="78">
        <f t="shared" si="12"/>
        <v>2.7810258267317898E-2</v>
      </c>
      <c r="Z14" s="78">
        <f t="shared" si="11"/>
        <v>6.1348260806543715E-2</v>
      </c>
      <c r="AA14" s="78">
        <f t="shared" si="12"/>
        <v>2.6307001063679093E-2</v>
      </c>
      <c r="AB14" s="78">
        <f t="shared" si="13"/>
        <v>5.8275096274296757E-2</v>
      </c>
      <c r="AC14" s="78">
        <f t="shared" si="14"/>
        <v>2.2412393098444172E-2</v>
      </c>
      <c r="AD14" s="78">
        <f t="shared" si="15"/>
        <v>5.379239656088932E-2</v>
      </c>
      <c r="AE14" s="78">
        <f t="shared" si="16"/>
        <v>2.4449883380120916E-2</v>
      </c>
      <c r="AF14" s="78">
        <f t="shared" si="17"/>
        <v>5.6994324927608912E-2</v>
      </c>
      <c r="AG14" s="78">
        <f t="shared" si="18"/>
        <v>2.3770719952895335E-2</v>
      </c>
      <c r="AH14" s="79">
        <f t="shared" si="19"/>
        <v>1.0000000000000135</v>
      </c>
    </row>
    <row r="15" spans="2:39" ht="13.5" thickBot="1" x14ac:dyDescent="0.25">
      <c r="B15" s="70" t="s">
        <v>143</v>
      </c>
      <c r="C15" s="80" t="s">
        <v>482</v>
      </c>
      <c r="D15" s="77">
        <f>'Loadshapes from Ameren'!B9</f>
        <v>0.36996447550667944</v>
      </c>
      <c r="E15" s="77">
        <f>'Loadshapes from Ameren'!C9</f>
        <v>0.1812762241253377</v>
      </c>
      <c r="F15" s="77">
        <f>'Loadshapes from Ameren'!D9</f>
        <v>0.30143414449822781</v>
      </c>
      <c r="G15" s="77">
        <f>'Loadshapes from Ameren'!E9</f>
        <v>0.14732515586976375</v>
      </c>
      <c r="H15" s="64" t="str">
        <f t="shared" si="8"/>
        <v>Loadshape R05 - Residential Refrigerator</v>
      </c>
      <c r="J15" s="78">
        <f t="shared" si="9"/>
        <v>5.4764478282238731E-2</v>
      </c>
      <c r="K15" s="78">
        <f t="shared" si="10"/>
        <v>2.5574239088221918E-2</v>
      </c>
      <c r="L15" s="78">
        <f t="shared" si="9"/>
        <v>4.9288030454014857E-2</v>
      </c>
      <c r="M15" s="78">
        <f t="shared" si="10"/>
        <v>2.4069872083032393E-2</v>
      </c>
      <c r="N15" s="78">
        <f t="shared" si="9"/>
        <v>5.2330501469694798E-2</v>
      </c>
      <c r="O15" s="78">
        <f t="shared" si="10"/>
        <v>2.8582973098600965E-2</v>
      </c>
      <c r="P15" s="78">
        <f t="shared" si="9"/>
        <v>5.2938995672830787E-2</v>
      </c>
      <c r="Q15" s="78">
        <f t="shared" si="10"/>
        <v>2.4822055585627154E-2</v>
      </c>
      <c r="R15" s="78">
        <f t="shared" si="11"/>
        <v>6.1531281789775856E-2</v>
      </c>
      <c r="S15" s="78">
        <f t="shared" si="12"/>
        <v>2.9297616224100743E-2</v>
      </c>
      <c r="T15" s="78">
        <f t="shared" si="11"/>
        <v>5.8074468206080566E-2</v>
      </c>
      <c r="U15" s="78">
        <f t="shared" si="12"/>
        <v>3.0134690973360766E-2</v>
      </c>
      <c r="V15" s="78">
        <f t="shared" si="11"/>
        <v>6.2914007223253951E-2</v>
      </c>
      <c r="W15" s="78">
        <f t="shared" si="12"/>
        <v>2.7623466725580702E-2</v>
      </c>
      <c r="X15" s="78">
        <f t="shared" si="11"/>
        <v>6.014855635629774E-2</v>
      </c>
      <c r="Y15" s="78">
        <f t="shared" si="12"/>
        <v>3.0971765722620784E-2</v>
      </c>
      <c r="Z15" s="78">
        <f t="shared" si="11"/>
        <v>5.8765830922819631E-2</v>
      </c>
      <c r="AA15" s="78">
        <f t="shared" si="12"/>
        <v>2.9297616224100743E-2</v>
      </c>
      <c r="AB15" s="78">
        <f t="shared" si="13"/>
        <v>5.5372972485374719E-2</v>
      </c>
      <c r="AC15" s="78">
        <f t="shared" si="14"/>
        <v>2.4822055585627154E-2</v>
      </c>
      <c r="AD15" s="78">
        <f t="shared" si="15"/>
        <v>5.1113513063422822E-2</v>
      </c>
      <c r="AE15" s="78">
        <f t="shared" si="16"/>
        <v>2.707860609341144E-2</v>
      </c>
      <c r="AF15" s="78">
        <f t="shared" si="17"/>
        <v>5.4155984079102749E-2</v>
      </c>
      <c r="AG15" s="78">
        <f t="shared" si="18"/>
        <v>2.6326422590816679E-2</v>
      </c>
      <c r="AH15" s="79">
        <f t="shared" si="19"/>
        <v>1.0000000000000087</v>
      </c>
    </row>
    <row r="16" spans="2:39" ht="13.5" thickBot="1" x14ac:dyDescent="0.25">
      <c r="B16" s="70" t="s">
        <v>159</v>
      </c>
      <c r="C16" s="80" t="s">
        <v>483</v>
      </c>
      <c r="D16" s="77">
        <f>'Loadshapes from Ameren'!B10</f>
        <v>0.48056079767889903</v>
      </c>
      <c r="E16" s="77">
        <f>'Loadshapes from Ameren'!C10</f>
        <v>0.15453145439265403</v>
      </c>
      <c r="F16" s="77">
        <f>'Loadshapes from Ameren'!D10</f>
        <v>0.25966526260057388</v>
      </c>
      <c r="G16" s="77">
        <f>'Loadshapes from Ameren'!E10</f>
        <v>0.10524248532787762</v>
      </c>
      <c r="H16" s="64" t="str">
        <f t="shared" si="8"/>
        <v>Loadshape R06 - Residential Indoor Lighting</v>
      </c>
      <c r="J16" s="78">
        <f t="shared" si="9"/>
        <v>7.1135644393258091E-2</v>
      </c>
      <c r="K16" s="78">
        <f t="shared" si="10"/>
        <v>2.1801118047096422E-2</v>
      </c>
      <c r="L16" s="78">
        <f t="shared" si="9"/>
        <v>6.4022079953932276E-2</v>
      </c>
      <c r="M16" s="78">
        <f t="shared" si="10"/>
        <v>2.0518699338443688E-2</v>
      </c>
      <c r="N16" s="78">
        <f t="shared" si="9"/>
        <v>6.7974060198002173E-2</v>
      </c>
      <c r="O16" s="78">
        <f t="shared" si="10"/>
        <v>2.436595546440188E-2</v>
      </c>
      <c r="P16" s="78">
        <f t="shared" si="9"/>
        <v>6.8764456246816152E-2</v>
      </c>
      <c r="Q16" s="78">
        <f t="shared" si="10"/>
        <v>2.1159908692770051E-2</v>
      </c>
      <c r="R16" s="78">
        <f t="shared" si="11"/>
        <v>5.3005065072135482E-2</v>
      </c>
      <c r="S16" s="78">
        <f t="shared" si="12"/>
        <v>2.0928903332248391E-2</v>
      </c>
      <c r="T16" s="78">
        <f t="shared" si="11"/>
        <v>5.0027252427633478E-2</v>
      </c>
      <c r="U16" s="78">
        <f t="shared" si="12"/>
        <v>2.1526871998884058E-2</v>
      </c>
      <c r="V16" s="78">
        <f t="shared" si="11"/>
        <v>5.4196190129936275E-2</v>
      </c>
      <c r="W16" s="78">
        <f t="shared" si="12"/>
        <v>1.9732965998977055E-2</v>
      </c>
      <c r="X16" s="78">
        <f t="shared" si="11"/>
        <v>5.1813940014334682E-2</v>
      </c>
      <c r="Y16" s="78">
        <f t="shared" si="12"/>
        <v>2.2124840665519726E-2</v>
      </c>
      <c r="Z16" s="78">
        <f t="shared" si="11"/>
        <v>5.0622814956533889E-2</v>
      </c>
      <c r="AA16" s="78">
        <f t="shared" si="12"/>
        <v>2.0928903332248391E-2</v>
      </c>
      <c r="AB16" s="78">
        <f t="shared" si="13"/>
        <v>7.1926040442072056E-2</v>
      </c>
      <c r="AC16" s="78">
        <f t="shared" si="14"/>
        <v>2.1159908692770051E-2</v>
      </c>
      <c r="AD16" s="78">
        <f t="shared" si="15"/>
        <v>6.6393268100374214E-2</v>
      </c>
      <c r="AE16" s="78">
        <f t="shared" si="16"/>
        <v>2.3083536755749152E-2</v>
      </c>
      <c r="AF16" s="78">
        <f t="shared" si="17"/>
        <v>7.0345248344444111E-2</v>
      </c>
      <c r="AG16" s="78">
        <f t="shared" si="18"/>
        <v>2.2442327401422785E-2</v>
      </c>
      <c r="AH16" s="79">
        <f t="shared" si="19"/>
        <v>1.0000000000000044</v>
      </c>
    </row>
    <row r="17" spans="2:34" s="72" customFormat="1" ht="13.5" thickBot="1" x14ac:dyDescent="0.25">
      <c r="B17" s="72" t="s">
        <v>155</v>
      </c>
      <c r="C17" s="81" t="s">
        <v>484</v>
      </c>
      <c r="D17" s="82">
        <v>0.18029899711737937</v>
      </c>
      <c r="E17" s="82">
        <v>0.44135267284442004</v>
      </c>
      <c r="F17" s="82">
        <v>9.3934908724661065E-2</v>
      </c>
      <c r="G17" s="82">
        <v>0.2844134213135085</v>
      </c>
      <c r="H17" s="64" t="str">
        <f t="shared" si="8"/>
        <v>Loadshape R07 - Residential Outdoor Lighting</v>
      </c>
      <c r="J17" s="82">
        <f t="shared" si="9"/>
        <v>2.6688996283822607E-2</v>
      </c>
      <c r="K17" s="82">
        <f t="shared" si="10"/>
        <v>6.2265522310001167E-2</v>
      </c>
      <c r="L17" s="82">
        <f t="shared" si="9"/>
        <v>2.4020096655440342E-2</v>
      </c>
      <c r="M17" s="82">
        <f t="shared" si="10"/>
        <v>5.8602844527059925E-2</v>
      </c>
      <c r="N17" s="82">
        <f t="shared" si="9"/>
        <v>2.550281867120827E-2</v>
      </c>
      <c r="O17" s="82">
        <f t="shared" si="10"/>
        <v>6.9590877875883653E-2</v>
      </c>
      <c r="P17" s="82">
        <f t="shared" si="9"/>
        <v>2.5799363074361856E-2</v>
      </c>
      <c r="Q17" s="82">
        <f t="shared" si="10"/>
        <v>6.0434183418530546E-2</v>
      </c>
      <c r="R17" s="82">
        <f t="shared" si="11"/>
        <v>1.9174786413978975E-2</v>
      </c>
      <c r="S17" s="82">
        <f t="shared" si="12"/>
        <v>5.6559487193027259E-2</v>
      </c>
      <c r="T17" s="82">
        <f t="shared" si="11"/>
        <v>1.8097551222182401E-2</v>
      </c>
      <c r="U17" s="82">
        <f t="shared" si="12"/>
        <v>5.8175472541399459E-2</v>
      </c>
      <c r="V17" s="82">
        <f t="shared" si="11"/>
        <v>1.9605680490697604E-2</v>
      </c>
      <c r="W17" s="82">
        <f t="shared" si="12"/>
        <v>5.3327516496282847E-2</v>
      </c>
      <c r="X17" s="82">
        <f t="shared" si="11"/>
        <v>1.8743892337260346E-2</v>
      </c>
      <c r="Y17" s="82">
        <f t="shared" si="12"/>
        <v>5.9791457889771672E-2</v>
      </c>
      <c r="Z17" s="82">
        <f t="shared" si="11"/>
        <v>1.8312998260541717E-2</v>
      </c>
      <c r="AA17" s="82">
        <f t="shared" si="12"/>
        <v>5.6559487193027259E-2</v>
      </c>
      <c r="AB17" s="82">
        <f t="shared" si="13"/>
        <v>2.698554068697619E-2</v>
      </c>
      <c r="AC17" s="82">
        <f t="shared" si="14"/>
        <v>6.0434183418530546E-2</v>
      </c>
      <c r="AD17" s="82">
        <f t="shared" si="15"/>
        <v>2.4909729864901101E-2</v>
      </c>
      <c r="AE17" s="82">
        <f t="shared" si="16"/>
        <v>6.592820009294241E-2</v>
      </c>
      <c r="AF17" s="82">
        <f t="shared" si="17"/>
        <v>2.6392451880669025E-2</v>
      </c>
      <c r="AG17" s="82">
        <f t="shared" si="18"/>
        <v>6.4096861201471789E-2</v>
      </c>
      <c r="AH17" s="72">
        <f t="shared" si="19"/>
        <v>0.99999999999996914</v>
      </c>
    </row>
    <row r="18" spans="2:34" ht="13.5" thickBot="1" x14ac:dyDescent="0.25">
      <c r="B18" s="70" t="s">
        <v>227</v>
      </c>
      <c r="C18" s="80" t="s">
        <v>485</v>
      </c>
      <c r="D18" s="77">
        <f>'Loadshapes from Ameren'!B4</f>
        <v>4.0717002796285061E-2</v>
      </c>
      <c r="E18" s="77">
        <f>'Loadshapes from Ameren'!C4</f>
        <v>7.1284812251674419E-3</v>
      </c>
      <c r="F18" s="77">
        <f>'Loadshapes from Ameren'!D4</f>
        <v>0.71324429371831766</v>
      </c>
      <c r="G18" s="77">
        <f>'Loadshapes from Ameren'!E4</f>
        <v>0.23891022226023054</v>
      </c>
      <c r="H18" s="64" t="str">
        <f t="shared" si="8"/>
        <v>Loadshape R08 - Residential Cooling</v>
      </c>
      <c r="J18" s="78">
        <f t="shared" si="9"/>
        <v>6.027187913923775E-3</v>
      </c>
      <c r="K18" s="78">
        <f t="shared" si="10"/>
        <v>1.005677849193747E-3</v>
      </c>
      <c r="L18" s="78">
        <f t="shared" si="9"/>
        <v>5.4244691225313977E-3</v>
      </c>
      <c r="M18" s="78">
        <f t="shared" si="10"/>
        <v>9.4652032865293837E-4</v>
      </c>
      <c r="N18" s="78">
        <f t="shared" si="9"/>
        <v>5.7593128955271645E-3</v>
      </c>
      <c r="O18" s="78">
        <f t="shared" si="10"/>
        <v>1.1239928902753644E-3</v>
      </c>
      <c r="P18" s="78">
        <f t="shared" si="9"/>
        <v>5.8262816501263174E-3</v>
      </c>
      <c r="Q18" s="78">
        <f t="shared" si="10"/>
        <v>9.7609908892334267E-4</v>
      </c>
      <c r="R18" s="78">
        <f t="shared" si="11"/>
        <v>0.14559344527736298</v>
      </c>
      <c r="S18" s="78">
        <f t="shared" si="12"/>
        <v>4.7510555563114031E-2</v>
      </c>
      <c r="T18" s="78">
        <f t="shared" si="11"/>
        <v>0.13741403823930887</v>
      </c>
      <c r="U18" s="78">
        <f t="shared" si="12"/>
        <v>4.8868000007774429E-2</v>
      </c>
      <c r="V18" s="78">
        <f t="shared" si="11"/>
        <v>0.14886520809258461</v>
      </c>
      <c r="W18" s="78">
        <f t="shared" si="12"/>
        <v>4.4795666673793227E-2</v>
      </c>
      <c r="X18" s="78">
        <f t="shared" si="11"/>
        <v>0.14232168246214133</v>
      </c>
      <c r="Y18" s="78">
        <f t="shared" si="12"/>
        <v>5.0225444452434827E-2</v>
      </c>
      <c r="Z18" s="78">
        <f t="shared" si="11"/>
        <v>0.13904991964691971</v>
      </c>
      <c r="AA18" s="78">
        <f t="shared" si="12"/>
        <v>4.7510555563114031E-2</v>
      </c>
      <c r="AB18" s="78">
        <f t="shared" si="13"/>
        <v>6.0941566685229287E-3</v>
      </c>
      <c r="AC18" s="78">
        <f t="shared" si="14"/>
        <v>9.7609908892334267E-4</v>
      </c>
      <c r="AD18" s="78">
        <f t="shared" si="15"/>
        <v>5.625375386328858E-3</v>
      </c>
      <c r="AE18" s="78">
        <f t="shared" si="16"/>
        <v>1.0648353697345556E-3</v>
      </c>
      <c r="AF18" s="78">
        <f t="shared" si="17"/>
        <v>5.9602191593246222E-3</v>
      </c>
      <c r="AG18" s="78">
        <f t="shared" si="18"/>
        <v>1.0352566094641513E-3</v>
      </c>
      <c r="AH18" s="79">
        <f t="shared" si="19"/>
        <v>1.0000000000000007</v>
      </c>
    </row>
    <row r="19" spans="2:34" ht="13.5" thickBot="1" x14ac:dyDescent="0.25">
      <c r="B19" s="70" t="s">
        <v>230</v>
      </c>
      <c r="C19" s="80" t="s">
        <v>486</v>
      </c>
      <c r="D19" s="77">
        <f>'Loadshapes from Ameren'!B7</f>
        <v>0.57826998144879627</v>
      </c>
      <c r="E19" s="77">
        <f>'Loadshapes from Ameren'!C7</f>
        <v>0.38764592749075566</v>
      </c>
      <c r="F19" s="77">
        <f>'Loadshapes from Ameren'!D7</f>
        <v>1.7085094417285583E-2</v>
      </c>
      <c r="G19" s="77">
        <f>'Loadshapes from Ameren'!E7</f>
        <v>1.6998996643162127E-2</v>
      </c>
      <c r="H19" s="64" t="str">
        <f t="shared" si="8"/>
        <v>Loadshape R09 - Residential Electric Space Heat</v>
      </c>
      <c r="J19" s="78">
        <f t="shared" si="9"/>
        <v>8.5599174885512608E-2</v>
      </c>
      <c r="K19" s="78">
        <f t="shared" si="10"/>
        <v>5.4688637073384616E-2</v>
      </c>
      <c r="L19" s="78">
        <f t="shared" si="9"/>
        <v>7.7039257396961339E-2</v>
      </c>
      <c r="M19" s="78">
        <f t="shared" si="10"/>
        <v>5.1471658422009049E-2</v>
      </c>
      <c r="N19" s="78">
        <f t="shared" si="9"/>
        <v>8.1794767112823172E-2</v>
      </c>
      <c r="O19" s="78">
        <f t="shared" si="10"/>
        <v>6.1122594376135743E-2</v>
      </c>
      <c r="P19" s="78">
        <f t="shared" si="9"/>
        <v>8.2745869055995541E-2</v>
      </c>
      <c r="Q19" s="78">
        <f t="shared" si="10"/>
        <v>5.3080147747696829E-2</v>
      </c>
      <c r="R19" s="78">
        <f t="shared" si="11"/>
        <v>3.4875536769229738E-3</v>
      </c>
      <c r="S19" s="78">
        <f t="shared" si="12"/>
        <v>3.3804822869924686E-3</v>
      </c>
      <c r="T19" s="78">
        <f t="shared" si="11"/>
        <v>3.2916236950733683E-3</v>
      </c>
      <c r="U19" s="78">
        <f t="shared" si="12"/>
        <v>3.477067495192253E-3</v>
      </c>
      <c r="V19" s="78">
        <f t="shared" si="11"/>
        <v>3.5659256696628158E-3</v>
      </c>
      <c r="W19" s="78">
        <f t="shared" si="12"/>
        <v>3.187311870592899E-3</v>
      </c>
      <c r="X19" s="78">
        <f t="shared" si="11"/>
        <v>3.4091816841831314E-3</v>
      </c>
      <c r="Y19" s="78">
        <f t="shared" si="12"/>
        <v>3.5736527033920383E-3</v>
      </c>
      <c r="Z19" s="78">
        <f t="shared" si="11"/>
        <v>3.3308096914432895E-3</v>
      </c>
      <c r="AA19" s="78">
        <f t="shared" si="12"/>
        <v>3.3804822869924686E-3</v>
      </c>
      <c r="AB19" s="78">
        <f t="shared" si="13"/>
        <v>8.6550276828684963E-2</v>
      </c>
      <c r="AC19" s="78">
        <f t="shared" si="14"/>
        <v>5.3080147747696829E-2</v>
      </c>
      <c r="AD19" s="78">
        <f t="shared" si="15"/>
        <v>7.9892563226478433E-2</v>
      </c>
      <c r="AE19" s="78">
        <f t="shared" si="16"/>
        <v>5.7905615724760183E-2</v>
      </c>
      <c r="AF19" s="78">
        <f t="shared" si="17"/>
        <v>8.4648072942340252E-2</v>
      </c>
      <c r="AG19" s="78">
        <f t="shared" si="18"/>
        <v>5.6297126399072403E-2</v>
      </c>
      <c r="AH19" s="79">
        <f t="shared" si="19"/>
        <v>0.99999999999999989</v>
      </c>
    </row>
    <row r="20" spans="2:34" ht="13.5" thickBot="1" x14ac:dyDescent="0.25">
      <c r="B20" s="70" t="s">
        <v>441</v>
      </c>
      <c r="C20" s="80" t="s">
        <v>487</v>
      </c>
      <c r="D20" s="77">
        <f>'Loadshapes from Ameren'!B11</f>
        <v>0.35215423462970985</v>
      </c>
      <c r="E20" s="77">
        <f>'Loadshapes from Ameren'!C11</f>
        <v>0.22794278714186761</v>
      </c>
      <c r="F20" s="77">
        <f>'Loadshapes from Ameren'!D11</f>
        <v>0.30985705155962134</v>
      </c>
      <c r="G20" s="77">
        <f>'Loadshapes from Ameren'!E11</f>
        <v>0.1100459266688012</v>
      </c>
      <c r="H20" s="64" t="str">
        <f t="shared" si="8"/>
        <v>Loadshape R10 - Residential Electric Heating and Cooling (Shell Measures)</v>
      </c>
      <c r="J20" s="78">
        <f t="shared" si="9"/>
        <v>5.2128093941897845E-2</v>
      </c>
      <c r="K20" s="78">
        <f t="shared" si="10"/>
        <v>3.2157903580180495E-2</v>
      </c>
      <c r="L20" s="78">
        <f t="shared" si="9"/>
        <v>4.6915284547708054E-2</v>
      </c>
      <c r="M20" s="78">
        <f t="shared" si="10"/>
        <v>3.026626219311105E-2</v>
      </c>
      <c r="N20" s="78">
        <f t="shared" si="9"/>
        <v>4.9811289766702391E-2</v>
      </c>
      <c r="O20" s="78">
        <f t="shared" si="10"/>
        <v>3.5941186354319372E-2</v>
      </c>
      <c r="P20" s="78">
        <f t="shared" si="9"/>
        <v>5.0390490810501253E-2</v>
      </c>
      <c r="Q20" s="78">
        <f t="shared" si="10"/>
        <v>3.1212082886645773E-2</v>
      </c>
      <c r="R20" s="78">
        <f t="shared" si="11"/>
        <v>6.3250636671574073E-2</v>
      </c>
      <c r="S20" s="78">
        <f t="shared" si="12"/>
        <v>2.1884133144363875E-2</v>
      </c>
      <c r="T20" s="78">
        <f t="shared" si="11"/>
        <v>5.9697230116991247E-2</v>
      </c>
      <c r="U20" s="78">
        <f t="shared" si="12"/>
        <v>2.25093940913457E-2</v>
      </c>
      <c r="V20" s="78">
        <f t="shared" si="11"/>
        <v>6.4671999293407195E-2</v>
      </c>
      <c r="W20" s="78">
        <f t="shared" si="12"/>
        <v>2.0633611250400224E-2</v>
      </c>
      <c r="X20" s="78">
        <f t="shared" si="11"/>
        <v>6.1829274049740937E-2</v>
      </c>
      <c r="Y20" s="78">
        <f t="shared" si="12"/>
        <v>2.3134655038327526E-2</v>
      </c>
      <c r="Z20" s="78">
        <f t="shared" si="11"/>
        <v>6.0407911427907822E-2</v>
      </c>
      <c r="AA20" s="78">
        <f t="shared" si="12"/>
        <v>2.1884133144363875E-2</v>
      </c>
      <c r="AB20" s="78">
        <f t="shared" si="13"/>
        <v>5.2707294985696707E-2</v>
      </c>
      <c r="AC20" s="78">
        <f t="shared" si="14"/>
        <v>3.1212082886645773E-2</v>
      </c>
      <c r="AD20" s="78">
        <f t="shared" si="15"/>
        <v>4.8652887679104653E-2</v>
      </c>
      <c r="AE20" s="78">
        <f t="shared" si="16"/>
        <v>3.4049544967249934E-2</v>
      </c>
      <c r="AF20" s="78">
        <f t="shared" si="17"/>
        <v>5.1548892898098983E-2</v>
      </c>
      <c r="AG20" s="78">
        <f t="shared" si="18"/>
        <v>3.3103724273715211E-2</v>
      </c>
      <c r="AH20" s="79">
        <f t="shared" si="19"/>
        <v>1</v>
      </c>
    </row>
    <row r="21" spans="2:34" s="72" customFormat="1" ht="13.5" thickBot="1" x14ac:dyDescent="0.25">
      <c r="B21" s="72" t="s">
        <v>141</v>
      </c>
      <c r="C21" s="81" t="s">
        <v>488</v>
      </c>
      <c r="D21" s="82">
        <v>0.2575840640516846</v>
      </c>
      <c r="E21" s="82">
        <v>0.32344375103759865</v>
      </c>
      <c r="F21" s="82">
        <v>0.18853333252958704</v>
      </c>
      <c r="G21" s="82">
        <v>0.23043885238114092</v>
      </c>
      <c r="H21" s="64" t="str">
        <f t="shared" si="8"/>
        <v>Loadshape R11 - Residential Ventilation</v>
      </c>
      <c r="J21" s="82">
        <f t="shared" si="9"/>
        <v>3.8129220007650677E-2</v>
      </c>
      <c r="K21" s="82">
        <f t="shared" si="10"/>
        <v>4.5631068611113504E-2</v>
      </c>
      <c r="L21" s="82">
        <f t="shared" si="9"/>
        <v>3.4316298006885612E-2</v>
      </c>
      <c r="M21" s="82">
        <f t="shared" si="10"/>
        <v>4.2946888104577412E-2</v>
      </c>
      <c r="N21" s="82">
        <f t="shared" si="9"/>
        <v>3.6434588007310656E-2</v>
      </c>
      <c r="O21" s="82">
        <f t="shared" si="10"/>
        <v>5.0999429624185681E-2</v>
      </c>
      <c r="P21" s="82">
        <f t="shared" si="9"/>
        <v>3.6858246007395665E-2</v>
      </c>
      <c r="Q21" s="82">
        <f t="shared" si="10"/>
        <v>4.4288978357845461E-2</v>
      </c>
      <c r="R21" s="82">
        <f t="shared" si="11"/>
        <v>3.8485015126452395E-2</v>
      </c>
      <c r="S21" s="82">
        <f t="shared" si="12"/>
        <v>4.5825908143976891E-2</v>
      </c>
      <c r="T21" s="82">
        <f t="shared" si="11"/>
        <v>3.6322935624966295E-2</v>
      </c>
      <c r="U21" s="82">
        <f t="shared" si="12"/>
        <v>4.7135219805233379E-2</v>
      </c>
      <c r="V21" s="82">
        <f t="shared" si="11"/>
        <v>3.9349846927046822E-2</v>
      </c>
      <c r="W21" s="82">
        <f t="shared" si="12"/>
        <v>4.3207284821463923E-2</v>
      </c>
      <c r="X21" s="82">
        <f t="shared" si="11"/>
        <v>3.7620183325857953E-2</v>
      </c>
      <c r="Y21" s="82">
        <f t="shared" si="12"/>
        <v>4.8444531466489853E-2</v>
      </c>
      <c r="Z21" s="82">
        <f t="shared" si="11"/>
        <v>3.6755351525263519E-2</v>
      </c>
      <c r="AA21" s="82">
        <f t="shared" si="12"/>
        <v>4.5825908143976891E-2</v>
      </c>
      <c r="AB21" s="82">
        <f t="shared" si="13"/>
        <v>3.8552878007735686E-2</v>
      </c>
      <c r="AC21" s="82">
        <f t="shared" si="14"/>
        <v>4.4288978357845461E-2</v>
      </c>
      <c r="AD21" s="82">
        <f t="shared" si="15"/>
        <v>3.5587272007140638E-2</v>
      </c>
      <c r="AE21" s="82">
        <f t="shared" si="16"/>
        <v>4.8315249117649589E-2</v>
      </c>
      <c r="AF21" s="82">
        <f t="shared" si="17"/>
        <v>3.7705562007565675E-2</v>
      </c>
      <c r="AG21" s="82">
        <f t="shared" si="18"/>
        <v>4.6973158864381546E-2</v>
      </c>
      <c r="AH21" s="72">
        <f t="shared" si="19"/>
        <v>1.0000000000000113</v>
      </c>
    </row>
    <row r="22" spans="2:34" s="72" customFormat="1" ht="13.5" thickBot="1" x14ac:dyDescent="0.25">
      <c r="B22" s="72" t="s">
        <v>433</v>
      </c>
      <c r="C22" s="81" t="s">
        <v>489</v>
      </c>
      <c r="D22" s="82">
        <v>0.12919584509274346</v>
      </c>
      <c r="E22" s="82">
        <v>0.16219023076110617</v>
      </c>
      <c r="F22" s="82">
        <v>0.31695260770589428</v>
      </c>
      <c r="G22" s="82">
        <v>0.39166131644025898</v>
      </c>
      <c r="H22" s="64" t="str">
        <f t="shared" si="8"/>
        <v>Loadshape R12 - Residential - Dehumidifier</v>
      </c>
      <c r="J22" s="82">
        <f t="shared" si="9"/>
        <v>1.9124384964386367E-2</v>
      </c>
      <c r="K22" s="82">
        <f t="shared" si="10"/>
        <v>2.2881609318994231E-2</v>
      </c>
      <c r="L22" s="82">
        <f t="shared" si="9"/>
        <v>1.7211946467947728E-2</v>
      </c>
      <c r="M22" s="82">
        <f t="shared" si="10"/>
        <v>2.1535632300229864E-2</v>
      </c>
      <c r="N22" s="82">
        <f t="shared" si="9"/>
        <v>1.8274412299302531E-2</v>
      </c>
      <c r="O22" s="82">
        <f t="shared" si="10"/>
        <v>2.5573563356522964E-2</v>
      </c>
      <c r="P22" s="82">
        <f t="shared" si="9"/>
        <v>1.8486905465573491E-2</v>
      </c>
      <c r="Q22" s="82">
        <f t="shared" si="10"/>
        <v>2.2208620809612046E-2</v>
      </c>
      <c r="R22" s="82">
        <f t="shared" si="11"/>
        <v>6.4699041481249053E-2</v>
      </c>
      <c r="S22" s="82">
        <f t="shared" si="12"/>
        <v>7.7887193610278779E-2</v>
      </c>
      <c r="T22" s="82">
        <f t="shared" si="11"/>
        <v>6.106426386994291E-2</v>
      </c>
      <c r="U22" s="82">
        <f t="shared" si="12"/>
        <v>8.0112541999143874E-2</v>
      </c>
      <c r="V22" s="82">
        <f t="shared" si="11"/>
        <v>6.6152952525771497E-2</v>
      </c>
      <c r="W22" s="82">
        <f t="shared" si="12"/>
        <v>7.3436496832548562E-2</v>
      </c>
      <c r="X22" s="82">
        <f t="shared" si="11"/>
        <v>6.3245130436726596E-2</v>
      </c>
      <c r="Y22" s="82">
        <f t="shared" si="12"/>
        <v>8.2337890388008997E-2</v>
      </c>
      <c r="Z22" s="82">
        <f t="shared" si="11"/>
        <v>6.1791219392204146E-2</v>
      </c>
      <c r="AA22" s="82">
        <f t="shared" si="12"/>
        <v>7.7887193610278779E-2</v>
      </c>
      <c r="AB22" s="82">
        <f t="shared" si="13"/>
        <v>1.9336878130657327E-2</v>
      </c>
      <c r="AC22" s="82">
        <f t="shared" si="14"/>
        <v>2.2208620809612046E-2</v>
      </c>
      <c r="AD22" s="82">
        <f t="shared" si="15"/>
        <v>1.7849425966760611E-2</v>
      </c>
      <c r="AE22" s="82">
        <f t="shared" si="16"/>
        <v>2.4227586337758594E-2</v>
      </c>
      <c r="AF22" s="82">
        <f t="shared" si="17"/>
        <v>1.8911891798115407E-2</v>
      </c>
      <c r="AG22" s="82">
        <f t="shared" si="18"/>
        <v>2.3554597828376413E-2</v>
      </c>
      <c r="AH22" s="72">
        <f t="shared" si="19"/>
        <v>1.0000000000000027</v>
      </c>
    </row>
    <row r="23" spans="2:34" s="72" customFormat="1" ht="13.5" thickBot="1" x14ac:dyDescent="0.25">
      <c r="B23" s="72" t="s">
        <v>448</v>
      </c>
      <c r="C23" s="81" t="s">
        <v>490</v>
      </c>
      <c r="D23" s="82">
        <v>0.25990903122594844</v>
      </c>
      <c r="E23" s="82">
        <v>0.32459722452799561</v>
      </c>
      <c r="F23" s="82">
        <v>0.18948162437131855</v>
      </c>
      <c r="G23" s="82">
        <v>0.22601211987476086</v>
      </c>
      <c r="H23" s="64" t="str">
        <f t="shared" si="8"/>
        <v>Loadshape R13 - Residential Standby Losses - Entertainment Center</v>
      </c>
      <c r="J23" s="82">
        <f t="shared" si="9"/>
        <v>3.8473376332788425E-2</v>
      </c>
      <c r="K23" s="82">
        <f t="shared" si="10"/>
        <v>4.5793799311003532E-2</v>
      </c>
      <c r="L23" s="82">
        <f t="shared" si="9"/>
        <v>3.462603869950958E-2</v>
      </c>
      <c r="M23" s="82">
        <f t="shared" si="10"/>
        <v>4.3100046410356266E-2</v>
      </c>
      <c r="N23" s="82">
        <f t="shared" si="9"/>
        <v>3.6763448495775605E-2</v>
      </c>
      <c r="O23" s="82">
        <f t="shared" si="10"/>
        <v>5.1181305112298063E-2</v>
      </c>
      <c r="P23" s="82">
        <f t="shared" si="9"/>
        <v>3.719093045502881E-2</v>
      </c>
      <c r="Q23" s="82">
        <f t="shared" si="10"/>
        <v>4.4446922860679895E-2</v>
      </c>
      <c r="R23" s="82">
        <f t="shared" si="11"/>
        <v>3.8678588461117769E-2</v>
      </c>
      <c r="S23" s="82">
        <f t="shared" si="12"/>
        <v>4.4945592020549034E-2</v>
      </c>
      <c r="T23" s="82">
        <f t="shared" si="11"/>
        <v>3.6505634053189795E-2</v>
      </c>
      <c r="U23" s="82">
        <f t="shared" si="12"/>
        <v>4.6229751792564722E-2</v>
      </c>
      <c r="V23" s="82">
        <f t="shared" si="11"/>
        <v>3.9547770224288951E-2</v>
      </c>
      <c r="W23" s="82">
        <f t="shared" si="12"/>
        <v>4.2377272476517659E-2</v>
      </c>
      <c r="X23" s="82">
        <f t="shared" si="11"/>
        <v>3.7809406697946579E-2</v>
      </c>
      <c r="Y23" s="82">
        <f t="shared" si="12"/>
        <v>4.7513911564580409E-2</v>
      </c>
      <c r="Z23" s="82">
        <f t="shared" si="11"/>
        <v>3.6940224934775397E-2</v>
      </c>
      <c r="AA23" s="82">
        <f t="shared" si="12"/>
        <v>4.4945592020549034E-2</v>
      </c>
      <c r="AB23" s="82">
        <f t="shared" si="13"/>
        <v>3.8900858292041623E-2</v>
      </c>
      <c r="AC23" s="82">
        <f t="shared" si="14"/>
        <v>4.4446922860679895E-2</v>
      </c>
      <c r="AD23" s="82">
        <f t="shared" si="15"/>
        <v>3.5908484577269195E-2</v>
      </c>
      <c r="AE23" s="82">
        <f t="shared" si="16"/>
        <v>4.8487552211650797E-2</v>
      </c>
      <c r="AF23" s="82">
        <f t="shared" si="17"/>
        <v>3.804589437353522E-2</v>
      </c>
      <c r="AG23" s="82">
        <f t="shared" si="18"/>
        <v>4.7140675761327161E-2</v>
      </c>
      <c r="AH23" s="72">
        <f t="shared" si="19"/>
        <v>1.0000000000000235</v>
      </c>
    </row>
    <row r="24" spans="2:34" s="72" customFormat="1" ht="13.5" thickBot="1" x14ac:dyDescent="0.25">
      <c r="B24" s="72" t="s">
        <v>449</v>
      </c>
      <c r="C24" s="81" t="s">
        <v>491</v>
      </c>
      <c r="D24" s="82">
        <v>0.23861758402632199</v>
      </c>
      <c r="E24" s="82">
        <v>0.34619564889296323</v>
      </c>
      <c r="F24" s="82">
        <v>0.16984974830070287</v>
      </c>
      <c r="G24" s="82">
        <v>0.24533701877999475</v>
      </c>
      <c r="H24" s="64" t="str">
        <f t="shared" si="8"/>
        <v xml:space="preserve">Loadshape R14 - Residential Standby Losses - Home Office </v>
      </c>
      <c r="J24" s="82">
        <f t="shared" si="9"/>
        <v>3.5321681846001617E-2</v>
      </c>
      <c r="K24" s="82">
        <f t="shared" si="10"/>
        <v>4.8840879926808092E-2</v>
      </c>
      <c r="L24" s="82">
        <f t="shared" si="9"/>
        <v>3.1789513661401453E-2</v>
      </c>
      <c r="M24" s="82">
        <f t="shared" si="10"/>
        <v>4.5967886989937028E-2</v>
      </c>
      <c r="N24" s="82">
        <f t="shared" si="9"/>
        <v>3.3751829319512656E-2</v>
      </c>
      <c r="O24" s="82">
        <f t="shared" si="10"/>
        <v>5.4586865800550215E-2</v>
      </c>
      <c r="P24" s="82">
        <f t="shared" si="9"/>
        <v>3.41442924511349E-2</v>
      </c>
      <c r="Q24" s="82">
        <f t="shared" si="10"/>
        <v>4.7404383458372563E-2</v>
      </c>
      <c r="R24" s="82">
        <f t="shared" si="11"/>
        <v>3.4671164217345306E-2</v>
      </c>
      <c r="S24" s="82">
        <f t="shared" si="12"/>
        <v>4.8788611689203502E-2</v>
      </c>
      <c r="T24" s="82">
        <f t="shared" si="11"/>
        <v>3.2723346002887697E-2</v>
      </c>
      <c r="U24" s="82">
        <f t="shared" si="12"/>
        <v>5.0182572023180744E-2</v>
      </c>
      <c r="V24" s="82">
        <f t="shared" si="11"/>
        <v>3.5450291503128346E-2</v>
      </c>
      <c r="W24" s="82">
        <f t="shared" si="12"/>
        <v>4.600069102124902E-2</v>
      </c>
      <c r="X24" s="82">
        <f t="shared" si="11"/>
        <v>3.3892036931562258E-2</v>
      </c>
      <c r="Y24" s="82">
        <f t="shared" si="12"/>
        <v>5.1576532357157985E-2</v>
      </c>
      <c r="Z24" s="82">
        <f t="shared" si="11"/>
        <v>3.3112909645779225E-2</v>
      </c>
      <c r="AA24" s="82">
        <f t="shared" si="12"/>
        <v>4.8788611689203502E-2</v>
      </c>
      <c r="AB24" s="82">
        <f t="shared" si="13"/>
        <v>3.5714144977623846E-2</v>
      </c>
      <c r="AC24" s="82">
        <f t="shared" si="14"/>
        <v>4.7404383458372563E-2</v>
      </c>
      <c r="AD24" s="82">
        <f t="shared" si="15"/>
        <v>3.2966903056268176E-2</v>
      </c>
      <c r="AE24" s="82">
        <f t="shared" si="16"/>
        <v>5.171387286367915E-2</v>
      </c>
      <c r="AF24" s="82">
        <f t="shared" si="17"/>
        <v>3.4929218714379373E-2</v>
      </c>
      <c r="AG24" s="82">
        <f t="shared" si="18"/>
        <v>5.0277376395243628E-2</v>
      </c>
      <c r="AH24" s="72">
        <f t="shared" si="19"/>
        <v>0.99999999999998279</v>
      </c>
    </row>
    <row r="25" spans="2:34" ht="13.5" thickBot="1" x14ac:dyDescent="0.25">
      <c r="C25" s="83"/>
      <c r="H25" s="64"/>
    </row>
    <row r="26" spans="2:34" ht="13.5" thickBot="1" x14ac:dyDescent="0.25">
      <c r="B26" s="70" t="s">
        <v>234</v>
      </c>
      <c r="C26" s="80" t="s">
        <v>492</v>
      </c>
      <c r="D26" s="77">
        <f>'Loadshapes from Ameren'!B13</f>
        <v>0.40592021844769122</v>
      </c>
      <c r="E26" s="77">
        <f>'Loadshapes from Ameren'!C13</f>
        <v>0.18154552908560276</v>
      </c>
      <c r="F26" s="77">
        <f>'Loadshapes from Ameren'!D13</f>
        <v>0.28659101271528598</v>
      </c>
      <c r="G26" s="77">
        <f>'Loadshapes from Ameren'!E13</f>
        <v>0.12594323975141392</v>
      </c>
      <c r="H26" s="64" t="str">
        <f t="shared" si="8"/>
        <v>Loadshape C01 - Non-Residential Electric Cooking</v>
      </c>
      <c r="J26" s="78">
        <f t="shared" si="9"/>
        <v>6.0086874441270081E-2</v>
      </c>
      <c r="K26" s="78">
        <f t="shared" ref="K26:Q79" si="20">$E26*K$8/$AK$8</f>
        <v>2.5612232319130679E-2</v>
      </c>
      <c r="L26" s="78">
        <f t="shared" si="9"/>
        <v>5.407818699714307E-2</v>
      </c>
      <c r="M26" s="78">
        <f t="shared" si="20"/>
        <v>2.4105630418005345E-2</v>
      </c>
      <c r="N26" s="78">
        <f t="shared" si="9"/>
        <v>5.7416346688324758E-2</v>
      </c>
      <c r="O26" s="78">
        <f t="shared" si="20"/>
        <v>2.8625436121381347E-2</v>
      </c>
      <c r="P26" s="78">
        <f t="shared" si="9"/>
        <v>5.8083978626561089E-2</v>
      </c>
      <c r="Q26" s="78">
        <f t="shared" si="20"/>
        <v>2.4858931368568014E-2</v>
      </c>
      <c r="R26" s="78">
        <f t="shared" ref="R26:Z78" si="21">$F26*R$8/$AL$8</f>
        <v>5.8501376448762493E-2</v>
      </c>
      <c r="S26" s="78">
        <f t="shared" ref="S26:AA78" si="22">$G26*S$8/$AM$8</f>
        <v>2.5045530632383451E-2</v>
      </c>
      <c r="T26" s="78">
        <f t="shared" si="21"/>
        <v>5.5214782266247736E-2</v>
      </c>
      <c r="U26" s="78">
        <f t="shared" si="22"/>
        <v>2.5761117221880122E-2</v>
      </c>
      <c r="V26" s="78">
        <f t="shared" si="21"/>
        <v>5.9816014121768388E-2</v>
      </c>
      <c r="W26" s="78">
        <f t="shared" si="22"/>
        <v>2.3614357453390109E-2</v>
      </c>
      <c r="X26" s="78">
        <f t="shared" si="21"/>
        <v>5.7186738775756592E-2</v>
      </c>
      <c r="Y26" s="78">
        <f t="shared" si="22"/>
        <v>2.6476703811376789E-2</v>
      </c>
      <c r="Z26" s="78">
        <f t="shared" si="21"/>
        <v>5.5872101102750697E-2</v>
      </c>
      <c r="AA26" s="78">
        <f t="shared" si="22"/>
        <v>2.5045530632383451E-2</v>
      </c>
      <c r="AB26" s="78">
        <f t="shared" si="13"/>
        <v>6.0754506379506419E-2</v>
      </c>
      <c r="AC26" s="78">
        <f t="shared" ref="AC26:AC79" si="23">$E26*AC$8/$AK$8</f>
        <v>2.4858931368568014E-2</v>
      </c>
      <c r="AD26" s="78">
        <f t="shared" si="15"/>
        <v>5.6081082811852083E-2</v>
      </c>
      <c r="AE26" s="78">
        <f t="shared" ref="AE26:AE79" si="24">$E26*AE$8/$AK$8</f>
        <v>2.7118834220256013E-2</v>
      </c>
      <c r="AF26" s="78">
        <f t="shared" si="17"/>
        <v>5.9419242503033751E-2</v>
      </c>
      <c r="AG26" s="78">
        <f t="shared" ref="AG26:AG79" si="25">$E26*AG$8/$AK$8</f>
        <v>2.6365533269693348E-2</v>
      </c>
      <c r="AH26" s="79">
        <f t="shared" si="19"/>
        <v>0.99999999999999389</v>
      </c>
    </row>
    <row r="27" spans="2:34" ht="13.5" thickBot="1" x14ac:dyDescent="0.25">
      <c r="B27" s="70" t="s">
        <v>237</v>
      </c>
      <c r="C27" s="80" t="s">
        <v>493</v>
      </c>
      <c r="D27" s="77">
        <f>'Loadshapes from Ameren'!B15</f>
        <v>0.40454441698737337</v>
      </c>
      <c r="E27" s="77">
        <f>'Loadshapes from Ameren'!C15</f>
        <v>0.18206248915798359</v>
      </c>
      <c r="F27" s="77">
        <f>'Loadshapes from Ameren'!D15</f>
        <v>0.28547752078301641</v>
      </c>
      <c r="G27" s="77">
        <f>'Loadshapes from Ameren'!E15</f>
        <v>0.12791557307162904</v>
      </c>
      <c r="H27" s="64" t="str">
        <f t="shared" si="8"/>
        <v>Loadshape C02 - Non-Residential Electric DHW</v>
      </c>
      <c r="J27" s="78">
        <f t="shared" si="9"/>
        <v>5.9883219619841457E-2</v>
      </c>
      <c r="K27" s="78">
        <f t="shared" si="20"/>
        <v>2.5685164445524655E-2</v>
      </c>
      <c r="L27" s="78">
        <f t="shared" si="9"/>
        <v>5.3894897657857307E-2</v>
      </c>
      <c r="M27" s="78">
        <f t="shared" si="20"/>
        <v>2.4174272419317324E-2</v>
      </c>
      <c r="N27" s="78">
        <f t="shared" si="9"/>
        <v>5.7221743192292958E-2</v>
      </c>
      <c r="O27" s="78">
        <f t="shared" si="20"/>
        <v>2.8706948497939321E-2</v>
      </c>
      <c r="P27" s="78">
        <f t="shared" si="9"/>
        <v>5.7887112299180081E-2</v>
      </c>
      <c r="Q27" s="78">
        <f t="shared" si="20"/>
        <v>2.4929718432420991E-2</v>
      </c>
      <c r="R27" s="78">
        <f t="shared" si="21"/>
        <v>5.8274081077267108E-2</v>
      </c>
      <c r="S27" s="78">
        <f t="shared" si="22"/>
        <v>2.5437756008562594E-2</v>
      </c>
      <c r="T27" s="78">
        <f t="shared" si="21"/>
        <v>5.5000256297645343E-2</v>
      </c>
      <c r="U27" s="78">
        <f t="shared" si="22"/>
        <v>2.6164549037378668E-2</v>
      </c>
      <c r="V27" s="78">
        <f t="shared" si="21"/>
        <v>5.9583610989115798E-2</v>
      </c>
      <c r="W27" s="78">
        <f t="shared" si="22"/>
        <v>2.3984169950930445E-2</v>
      </c>
      <c r="X27" s="78">
        <f t="shared" si="21"/>
        <v>5.6964551165418403E-2</v>
      </c>
      <c r="Y27" s="78">
        <f t="shared" si="22"/>
        <v>2.6891342066194743E-2</v>
      </c>
      <c r="Z27" s="78">
        <f t="shared" si="21"/>
        <v>5.5655021253569699E-2</v>
      </c>
      <c r="AA27" s="78">
        <f t="shared" si="22"/>
        <v>2.5437756008562594E-2</v>
      </c>
      <c r="AB27" s="78">
        <f t="shared" si="13"/>
        <v>6.0548588726728581E-2</v>
      </c>
      <c r="AC27" s="78">
        <f t="shared" si="23"/>
        <v>2.4929718432420991E-2</v>
      </c>
      <c r="AD27" s="78">
        <f t="shared" si="15"/>
        <v>5.5891004978518691E-2</v>
      </c>
      <c r="AE27" s="78">
        <f t="shared" si="24"/>
        <v>2.719605647173199E-2</v>
      </c>
      <c r="AF27" s="78">
        <f t="shared" si="17"/>
        <v>5.9217850512954327E-2</v>
      </c>
      <c r="AG27" s="78">
        <f t="shared" si="25"/>
        <v>2.6440610458628323E-2</v>
      </c>
      <c r="AH27" s="79">
        <f t="shared" si="19"/>
        <v>1.0000000000000024</v>
      </c>
    </row>
    <row r="28" spans="2:34" ht="13.5" thickBot="1" x14ac:dyDescent="0.25">
      <c r="B28" s="70" t="s">
        <v>235</v>
      </c>
      <c r="C28" s="80" t="s">
        <v>494</v>
      </c>
      <c r="D28" s="77">
        <f>'Loadshapes from Ameren'!B14</f>
        <v>4.8619786458463411E-2</v>
      </c>
      <c r="E28" s="77">
        <f>'Loadshapes from Ameren'!C14</f>
        <v>8.3601867098781878E-3</v>
      </c>
      <c r="F28" s="77">
        <f>'Loadshapes from Ameren'!D14</f>
        <v>0.6644373555699562</v>
      </c>
      <c r="G28" s="77">
        <f>'Loadshapes from Ameren'!E14</f>
        <v>0.27858267126170239</v>
      </c>
      <c r="H28" s="64" t="str">
        <f t="shared" si="8"/>
        <v>Loadshape C03 - Non-Residential Cooling</v>
      </c>
      <c r="J28" s="78">
        <f t="shared" ref="J28:P79" si="26">$D28*J$8/$AJ$8</f>
        <v>7.1970078639172815E-3</v>
      </c>
      <c r="K28" s="78">
        <f t="shared" si="20"/>
        <v>1.1794454279496199E-3</v>
      </c>
      <c r="L28" s="78">
        <f t="shared" si="26"/>
        <v>6.4773070775255527E-3</v>
      </c>
      <c r="M28" s="78">
        <f t="shared" si="20"/>
        <v>1.1100662851290539E-3</v>
      </c>
      <c r="N28" s="78">
        <f t="shared" si="26"/>
        <v>6.8771408477431815E-3</v>
      </c>
      <c r="O28" s="78">
        <f t="shared" si="20"/>
        <v>1.3182037135907516E-3</v>
      </c>
      <c r="P28" s="78">
        <f t="shared" si="26"/>
        <v>6.9571076017867061E-3</v>
      </c>
      <c r="Q28" s="78">
        <f t="shared" si="20"/>
        <v>1.144755856539337E-3</v>
      </c>
      <c r="R28" s="78">
        <f t="shared" si="21"/>
        <v>0.13563056111405067</v>
      </c>
      <c r="S28" s="78">
        <f t="shared" si="22"/>
        <v>5.5399963034997633E-2</v>
      </c>
      <c r="T28" s="78">
        <f t="shared" si="21"/>
        <v>0.12801086666944106</v>
      </c>
      <c r="U28" s="78">
        <f t="shared" si="22"/>
        <v>5.6982819121711853E-2</v>
      </c>
      <c r="V28" s="78">
        <f t="shared" si="21"/>
        <v>0.13867843889189449</v>
      </c>
      <c r="W28" s="78">
        <f t="shared" si="22"/>
        <v>5.2234250861569194E-2</v>
      </c>
      <c r="X28" s="78">
        <f t="shared" si="21"/>
        <v>0.13258268333620682</v>
      </c>
      <c r="Y28" s="78">
        <f t="shared" si="22"/>
        <v>5.8565675208426066E-2</v>
      </c>
      <c r="Z28" s="78">
        <f t="shared" si="21"/>
        <v>0.129534805558363</v>
      </c>
      <c r="AA28" s="78">
        <f t="shared" si="22"/>
        <v>5.5399963034997633E-2</v>
      </c>
      <c r="AB28" s="78">
        <f t="shared" ref="AB28:AB79" si="27">$D28*AB$8/$AJ$8</f>
        <v>7.2769746179608069E-3</v>
      </c>
      <c r="AC28" s="78">
        <f t="shared" si="23"/>
        <v>1.144755856539337E-3</v>
      </c>
      <c r="AD28" s="78">
        <f t="shared" ref="AD28:AD79" si="28">$D28*AD$8/$AJ$8</f>
        <v>6.7172073396561298E-3</v>
      </c>
      <c r="AE28" s="78">
        <f t="shared" si="24"/>
        <v>1.2488245707701858E-3</v>
      </c>
      <c r="AF28" s="78">
        <f t="shared" ref="AF28:AF79" si="29">$D28*AF$8/$AJ$8</f>
        <v>7.1170411098737561E-3</v>
      </c>
      <c r="AG28" s="78">
        <f t="shared" si="25"/>
        <v>1.2141349993599027E-3</v>
      </c>
      <c r="AH28" s="79">
        <f t="shared" si="19"/>
        <v>1</v>
      </c>
    </row>
    <row r="29" spans="2:34" ht="13.5" thickBot="1" x14ac:dyDescent="0.25">
      <c r="B29" s="70" t="s">
        <v>238</v>
      </c>
      <c r="C29" s="80" t="s">
        <v>495</v>
      </c>
      <c r="D29" s="77">
        <f>'Loadshapes from Ameren'!B16</f>
        <v>0.53482440323901426</v>
      </c>
      <c r="E29" s="77">
        <f>'Loadshapes from Ameren'!C16</f>
        <v>0.43180519496322795</v>
      </c>
      <c r="F29" s="77">
        <f>'Loadshapes from Ameren'!D16</f>
        <v>1.8891845488328753E-2</v>
      </c>
      <c r="G29" s="77">
        <f>'Loadshapes from Ameren'!E16</f>
        <v>1.447855630943356E-2</v>
      </c>
      <c r="H29" s="64" t="str">
        <f t="shared" si="8"/>
        <v>Loadshape C04 - Non-Residential Electric Heating</v>
      </c>
      <c r="J29" s="78">
        <f t="shared" si="26"/>
        <v>7.9168086005775143E-2</v>
      </c>
      <c r="K29" s="78">
        <f t="shared" si="20"/>
        <v>6.0918575223028008E-2</v>
      </c>
      <c r="L29" s="78">
        <f t="shared" si="26"/>
        <v>7.1251277405197627E-2</v>
      </c>
      <c r="M29" s="78">
        <f t="shared" si="20"/>
        <v>5.733512962167342E-2</v>
      </c>
      <c r="N29" s="78">
        <f t="shared" si="26"/>
        <v>7.5649504405518486E-2</v>
      </c>
      <c r="O29" s="78">
        <f t="shared" si="20"/>
        <v>6.8085466425737193E-2</v>
      </c>
      <c r="P29" s="78">
        <f t="shared" si="26"/>
        <v>7.6529149805582647E-2</v>
      </c>
      <c r="Q29" s="78">
        <f t="shared" si="20"/>
        <v>5.9126852422350717E-2</v>
      </c>
      <c r="R29" s="78">
        <f t="shared" si="21"/>
        <v>3.856362955186373E-3</v>
      </c>
      <c r="S29" s="78">
        <f t="shared" si="22"/>
        <v>2.8792583569896284E-3</v>
      </c>
      <c r="T29" s="78">
        <f t="shared" si="21"/>
        <v>3.639713350962419E-3</v>
      </c>
      <c r="U29" s="78">
        <f t="shared" si="22"/>
        <v>2.9615228814750465E-3</v>
      </c>
      <c r="V29" s="78">
        <f t="shared" si="21"/>
        <v>3.9430227968759541E-3</v>
      </c>
      <c r="W29" s="78">
        <f t="shared" si="22"/>
        <v>2.7147293080187927E-3</v>
      </c>
      <c r="X29" s="78">
        <f t="shared" si="21"/>
        <v>3.7697031134967911E-3</v>
      </c>
      <c r="Y29" s="78">
        <f t="shared" si="22"/>
        <v>3.0437874059604645E-3</v>
      </c>
      <c r="Z29" s="78">
        <f t="shared" si="21"/>
        <v>3.68304327180721E-3</v>
      </c>
      <c r="AA29" s="78">
        <f t="shared" si="22"/>
        <v>2.8792583569896284E-3</v>
      </c>
      <c r="AB29" s="78">
        <f t="shared" si="27"/>
        <v>8.0047731405839304E-2</v>
      </c>
      <c r="AC29" s="78">
        <f t="shared" si="23"/>
        <v>5.9126852422350717E-2</v>
      </c>
      <c r="AD29" s="78">
        <f t="shared" si="28"/>
        <v>7.3890213605390123E-2</v>
      </c>
      <c r="AE29" s="78">
        <f t="shared" si="24"/>
        <v>6.4502020824382597E-2</v>
      </c>
      <c r="AF29" s="78">
        <f t="shared" si="29"/>
        <v>7.8288440605710982E-2</v>
      </c>
      <c r="AG29" s="78">
        <f t="shared" si="25"/>
        <v>6.2710298023705299E-2</v>
      </c>
      <c r="AH29" s="79">
        <f t="shared" si="19"/>
        <v>1.0000000000000044</v>
      </c>
    </row>
    <row r="30" spans="2:34" ht="13.5" thickBot="1" x14ac:dyDescent="0.25">
      <c r="B30" s="70" t="s">
        <v>442</v>
      </c>
      <c r="C30" s="80" t="s">
        <v>496</v>
      </c>
      <c r="D30" s="77">
        <f>'Loadshapes from Ameren'!B22</f>
        <v>0.19448753716704859</v>
      </c>
      <c r="E30" s="77">
        <f>'Loadshapes from Ameren'!C22</f>
        <v>0.1353992331749039</v>
      </c>
      <c r="F30" s="77">
        <f>'Loadshapes from Ameren'!D22</f>
        <v>0.47076525068713831</v>
      </c>
      <c r="G30" s="77">
        <f>'Loadshapes from Ameren'!E22</f>
        <v>0.19934797897091117</v>
      </c>
      <c r="H30" s="64" t="str">
        <f t="shared" si="8"/>
        <v>Loadshape C05 - Non-Residential Electric Heating and Cooling (Shell Measures)</v>
      </c>
      <c r="J30" s="78">
        <f t="shared" si="26"/>
        <v>2.8789273593806536E-2</v>
      </c>
      <c r="K30" s="78">
        <f t="shared" si="20"/>
        <v>1.910196650600304E-2</v>
      </c>
      <c r="L30" s="78">
        <f t="shared" si="26"/>
        <v>2.5910346234425879E-2</v>
      </c>
      <c r="M30" s="78">
        <f t="shared" si="20"/>
        <v>1.7978321417414626E-2</v>
      </c>
      <c r="N30" s="78">
        <f t="shared" si="26"/>
        <v>2.7509750322970695E-2</v>
      </c>
      <c r="O30" s="78">
        <f t="shared" si="20"/>
        <v>2.1349256683179867E-2</v>
      </c>
      <c r="P30" s="78">
        <f t="shared" si="26"/>
        <v>2.7829631140679656E-2</v>
      </c>
      <c r="Q30" s="78">
        <f t="shared" si="20"/>
        <v>1.8540143961708833E-2</v>
      </c>
      <c r="R30" s="78">
        <f t="shared" si="21"/>
        <v>9.6096576401732345E-2</v>
      </c>
      <c r="S30" s="78">
        <f t="shared" si="22"/>
        <v>3.9643063999897109E-2</v>
      </c>
      <c r="T30" s="78">
        <f t="shared" si="21"/>
        <v>9.0697892334219266E-2</v>
      </c>
      <c r="U30" s="78">
        <f t="shared" si="22"/>
        <v>4.0775722971322738E-2</v>
      </c>
      <c r="V30" s="78">
        <f t="shared" si="21"/>
        <v>9.8256050028737552E-2</v>
      </c>
      <c r="W30" s="78">
        <f t="shared" si="22"/>
        <v>3.7377746057045844E-2</v>
      </c>
      <c r="X30" s="78">
        <f t="shared" si="21"/>
        <v>9.3937102774727124E-2</v>
      </c>
      <c r="Y30" s="78">
        <f t="shared" si="22"/>
        <v>4.1908381942748367E-2</v>
      </c>
      <c r="Z30" s="78">
        <f t="shared" si="21"/>
        <v>9.177762914772189E-2</v>
      </c>
      <c r="AA30" s="78">
        <f t="shared" si="22"/>
        <v>3.9643063999897109E-2</v>
      </c>
      <c r="AB30" s="78">
        <f t="shared" si="27"/>
        <v>2.9109154411515497E-2</v>
      </c>
      <c r="AC30" s="78">
        <f t="shared" si="23"/>
        <v>1.8540143961708833E-2</v>
      </c>
      <c r="AD30" s="78">
        <f t="shared" si="28"/>
        <v>2.6869988687552769E-2</v>
      </c>
      <c r="AE30" s="78">
        <f t="shared" si="24"/>
        <v>2.0225611594591453E-2</v>
      </c>
      <c r="AF30" s="78">
        <f t="shared" si="29"/>
        <v>2.8469392776097575E-2</v>
      </c>
      <c r="AG30" s="78">
        <f t="shared" si="25"/>
        <v>1.9663789050297246E-2</v>
      </c>
      <c r="AH30" s="79">
        <f t="shared" si="19"/>
        <v>1.000000000000002</v>
      </c>
    </row>
    <row r="31" spans="2:34" ht="13.5" thickBot="1" x14ac:dyDescent="0.25">
      <c r="B31" s="70" t="s">
        <v>239</v>
      </c>
      <c r="C31" s="80" t="s">
        <v>497</v>
      </c>
      <c r="D31" s="77">
        <f>'Loadshapes from Ameren'!B17</f>
        <v>0.400548478024292</v>
      </c>
      <c r="E31" s="77">
        <f>'Loadshapes from Ameren'!C17</f>
        <v>0.18627612335935809</v>
      </c>
      <c r="F31" s="77">
        <f>'Loadshapes from Ameren'!D17</f>
        <v>0.28376820672079178</v>
      </c>
      <c r="G31" s="77">
        <f>'Loadshapes from Ameren'!E17</f>
        <v>0.12940719189555583</v>
      </c>
      <c r="H31" s="64" t="str">
        <f t="shared" si="8"/>
        <v>Loadshape C06 - Non-Residential Indoor Lighting</v>
      </c>
      <c r="J31" s="78">
        <f t="shared" si="26"/>
        <v>5.9291715497016909E-2</v>
      </c>
      <c r="K31" s="78">
        <f t="shared" si="20"/>
        <v>2.6279619063145954E-2</v>
      </c>
      <c r="L31" s="78">
        <f t="shared" si="26"/>
        <v>5.3362543947315218E-2</v>
      </c>
      <c r="M31" s="78">
        <f t="shared" si="20"/>
        <v>2.4733759118255014E-2</v>
      </c>
      <c r="N31" s="78">
        <f t="shared" si="26"/>
        <v>5.665652814159395E-2</v>
      </c>
      <c r="O31" s="78">
        <f t="shared" si="20"/>
        <v>2.9371338952927831E-2</v>
      </c>
      <c r="P31" s="78">
        <f t="shared" si="26"/>
        <v>5.7315324980449688E-2</v>
      </c>
      <c r="Q31" s="78">
        <f t="shared" si="20"/>
        <v>2.5506689090700484E-2</v>
      </c>
      <c r="R31" s="78">
        <f t="shared" si="21"/>
        <v>5.7925161463647859E-2</v>
      </c>
      <c r="S31" s="78">
        <f t="shared" si="22"/>
        <v>2.5734384751957128E-2</v>
      </c>
      <c r="T31" s="78">
        <f t="shared" si="21"/>
        <v>5.4670938909510317E-2</v>
      </c>
      <c r="U31" s="78">
        <f t="shared" si="22"/>
        <v>2.6469652887727332E-2</v>
      </c>
      <c r="V31" s="78">
        <f t="shared" si="21"/>
        <v>5.9226850485302858E-2</v>
      </c>
      <c r="W31" s="78">
        <f t="shared" si="22"/>
        <v>2.4263848480416718E-2</v>
      </c>
      <c r="X31" s="78">
        <f t="shared" si="21"/>
        <v>5.6623472441992846E-2</v>
      </c>
      <c r="Y31" s="78">
        <f t="shared" si="22"/>
        <v>2.720492102349753E-2</v>
      </c>
      <c r="Z31" s="78">
        <f t="shared" si="21"/>
        <v>5.532178342033784E-2</v>
      </c>
      <c r="AA31" s="78">
        <f t="shared" si="22"/>
        <v>2.5734384751957128E-2</v>
      </c>
      <c r="AB31" s="78">
        <f t="shared" si="27"/>
        <v>5.9950512335872654E-2</v>
      </c>
      <c r="AC31" s="78">
        <f t="shared" si="23"/>
        <v>2.5506689090700484E-2</v>
      </c>
      <c r="AD31" s="78">
        <f t="shared" si="28"/>
        <v>5.5338934463882446E-2</v>
      </c>
      <c r="AE31" s="78">
        <f t="shared" si="24"/>
        <v>2.7825479008036894E-2</v>
      </c>
      <c r="AF31" s="78">
        <f t="shared" si="29"/>
        <v>5.8632918658161171E-2</v>
      </c>
      <c r="AG31" s="78">
        <f t="shared" si="25"/>
        <v>2.7052549035591424E-2</v>
      </c>
      <c r="AH31" s="79">
        <f t="shared" si="19"/>
        <v>0.99999999999999789</v>
      </c>
    </row>
    <row r="32" spans="2:34" s="72" customFormat="1" ht="13.5" thickBot="1" x14ac:dyDescent="0.25">
      <c r="B32" s="72" t="s">
        <v>161</v>
      </c>
      <c r="C32" s="81" t="s">
        <v>498</v>
      </c>
      <c r="D32" s="82">
        <v>0.31426334535685896</v>
      </c>
      <c r="E32" s="82">
        <v>0.26419129476751424</v>
      </c>
      <c r="F32" s="82">
        <v>0.22843509316305424</v>
      </c>
      <c r="G32" s="82">
        <v>0.19311026671259612</v>
      </c>
      <c r="H32" s="64" t="str">
        <f t="shared" si="8"/>
        <v>Loadshape C07 - Grocery/Conv. Store Indoor Lighting</v>
      </c>
      <c r="J32" s="82">
        <f t="shared" si="26"/>
        <v>4.6519245200850837E-2</v>
      </c>
      <c r="K32" s="82">
        <f t="shared" si="20"/>
        <v>3.7271800921558025E-2</v>
      </c>
      <c r="L32" s="82">
        <f t="shared" si="26"/>
        <v>4.1867320680765756E-2</v>
      </c>
      <c r="M32" s="82">
        <f t="shared" si="20"/>
        <v>3.5079342043819316E-2</v>
      </c>
      <c r="N32" s="82">
        <f t="shared" si="26"/>
        <v>4.4451723191924142E-2</v>
      </c>
      <c r="O32" s="82">
        <f t="shared" si="20"/>
        <v>4.1656718677035444E-2</v>
      </c>
      <c r="P32" s="82">
        <f t="shared" si="26"/>
        <v>4.4968603694155812E-2</v>
      </c>
      <c r="Q32" s="82">
        <f t="shared" si="20"/>
        <v>3.617557148268867E-2</v>
      </c>
      <c r="R32" s="82">
        <f t="shared" si="21"/>
        <v>4.6630099292458316E-2</v>
      </c>
      <c r="S32" s="82">
        <f t="shared" si="22"/>
        <v>3.840260985761855E-2</v>
      </c>
      <c r="T32" s="82">
        <f t="shared" si="21"/>
        <v>4.4010430792881992E-2</v>
      </c>
      <c r="U32" s="82">
        <f t="shared" si="22"/>
        <v>3.9499827282121931E-2</v>
      </c>
      <c r="V32" s="82">
        <f t="shared" si="21"/>
        <v>4.7677966692288833E-2</v>
      </c>
      <c r="W32" s="82">
        <f t="shared" si="22"/>
        <v>3.6208175008611773E-2</v>
      </c>
      <c r="X32" s="82">
        <f t="shared" si="21"/>
        <v>4.5582231892627785E-2</v>
      </c>
      <c r="Y32" s="82">
        <f t="shared" si="22"/>
        <v>4.059704470662532E-2</v>
      </c>
      <c r="Z32" s="82">
        <f t="shared" si="21"/>
        <v>4.4534364492797261E-2</v>
      </c>
      <c r="AA32" s="82">
        <f t="shared" si="22"/>
        <v>3.840260985761855E-2</v>
      </c>
      <c r="AB32" s="82">
        <f t="shared" si="27"/>
        <v>4.7036125703082507E-2</v>
      </c>
      <c r="AC32" s="82">
        <f t="shared" si="23"/>
        <v>3.617557148268867E-2</v>
      </c>
      <c r="AD32" s="82">
        <f t="shared" si="28"/>
        <v>4.341796218746078E-2</v>
      </c>
      <c r="AE32" s="82">
        <f t="shared" si="24"/>
        <v>3.9464259799296734E-2</v>
      </c>
      <c r="AF32" s="82">
        <f t="shared" si="29"/>
        <v>4.6002364698619159E-2</v>
      </c>
      <c r="AG32" s="82">
        <f t="shared" si="25"/>
        <v>3.836803036042738E-2</v>
      </c>
      <c r="AH32" s="72">
        <f t="shared" si="19"/>
        <v>1.0000000000000233</v>
      </c>
    </row>
    <row r="33" spans="2:34" s="72" customFormat="1" ht="13.5" thickBot="1" x14ac:dyDescent="0.25">
      <c r="B33" s="72" t="s">
        <v>162</v>
      </c>
      <c r="C33" s="81" t="s">
        <v>499</v>
      </c>
      <c r="D33" s="82">
        <v>0.29094066466442003</v>
      </c>
      <c r="E33" s="82">
        <v>0.28960621953245613</v>
      </c>
      <c r="F33" s="82">
        <v>0.21001519879020558</v>
      </c>
      <c r="G33" s="82">
        <v>0.20943791701292036</v>
      </c>
      <c r="H33" s="64" t="str">
        <f t="shared" si="8"/>
        <v>Loadshape C08 - Hospital Indoor Lighting</v>
      </c>
      <c r="J33" s="82">
        <f t="shared" si="26"/>
        <v>4.306687470361481E-2</v>
      </c>
      <c r="K33" s="82">
        <f t="shared" si="20"/>
        <v>4.0857308979682608E-2</v>
      </c>
      <c r="L33" s="82">
        <f t="shared" si="26"/>
        <v>3.8760187233253328E-2</v>
      </c>
      <c r="M33" s="82">
        <f t="shared" si="20"/>
        <v>3.8453937863230689E-2</v>
      </c>
      <c r="N33" s="82">
        <f t="shared" si="26"/>
        <v>4.1152791383454158E-2</v>
      </c>
      <c r="O33" s="82">
        <f t="shared" si="20"/>
        <v>4.5664051212586446E-2</v>
      </c>
      <c r="P33" s="82">
        <f t="shared" si="26"/>
        <v>4.1631312213494323E-2</v>
      </c>
      <c r="Q33" s="82">
        <f t="shared" si="20"/>
        <v>3.9655623421456648E-2</v>
      </c>
      <c r="R33" s="82">
        <f t="shared" si="21"/>
        <v>4.2870074982404346E-2</v>
      </c>
      <c r="S33" s="82">
        <f t="shared" si="22"/>
        <v>4.1649585769614847E-2</v>
      </c>
      <c r="T33" s="82">
        <f t="shared" si="21"/>
        <v>4.0461643803617574E-2</v>
      </c>
      <c r="U33" s="82">
        <f t="shared" si="22"/>
        <v>4.283957393446098E-2</v>
      </c>
      <c r="V33" s="82">
        <f t="shared" si="21"/>
        <v>4.3833447453919046E-2</v>
      </c>
      <c r="W33" s="82">
        <f t="shared" si="22"/>
        <v>3.9269609439922568E-2</v>
      </c>
      <c r="X33" s="82">
        <f t="shared" si="21"/>
        <v>4.1906702510889633E-2</v>
      </c>
      <c r="Y33" s="82">
        <f t="shared" si="22"/>
        <v>4.4029562099307119E-2</v>
      </c>
      <c r="Z33" s="82">
        <f t="shared" si="21"/>
        <v>4.0943330039374934E-2</v>
      </c>
      <c r="AA33" s="82">
        <f t="shared" si="22"/>
        <v>4.1649585769614847E-2</v>
      </c>
      <c r="AB33" s="82">
        <f t="shared" si="27"/>
        <v>4.3545395533654968E-2</v>
      </c>
      <c r="AC33" s="82">
        <f t="shared" si="23"/>
        <v>3.9655623421456648E-2</v>
      </c>
      <c r="AD33" s="82">
        <f t="shared" si="28"/>
        <v>4.0195749723373829E-2</v>
      </c>
      <c r="AE33" s="82">
        <f t="shared" si="24"/>
        <v>4.3260680096134527E-2</v>
      </c>
      <c r="AF33" s="82">
        <f t="shared" si="29"/>
        <v>4.2588353873574646E-2</v>
      </c>
      <c r="AG33" s="82">
        <f t="shared" si="25"/>
        <v>4.2058994537908567E-2</v>
      </c>
      <c r="AH33" s="72">
        <f t="shared" si="19"/>
        <v>1.000000000000002</v>
      </c>
    </row>
    <row r="34" spans="2:34" s="72" customFormat="1" ht="13.5" thickBot="1" x14ac:dyDescent="0.25">
      <c r="B34" s="72" t="s">
        <v>163</v>
      </c>
      <c r="C34" s="81" t="s">
        <v>500</v>
      </c>
      <c r="D34" s="82">
        <v>0.42091640380931472</v>
      </c>
      <c r="E34" s="82">
        <v>0.15951248886943728</v>
      </c>
      <c r="F34" s="82">
        <v>0.3043022340007584</v>
      </c>
      <c r="G34" s="82">
        <v>0.11526887332050655</v>
      </c>
      <c r="H34" s="64" t="str">
        <f t="shared" si="8"/>
        <v>Loadshape C09 - Office Indoor Lighting</v>
      </c>
      <c r="J34" s="82">
        <f t="shared" si="26"/>
        <v>6.230670451124725E-2</v>
      </c>
      <c r="K34" s="82">
        <f t="shared" si="20"/>
        <v>2.2503836603987002E-2</v>
      </c>
      <c r="L34" s="82">
        <f t="shared" si="26"/>
        <v>5.6076034060122522E-2</v>
      </c>
      <c r="M34" s="82">
        <f t="shared" si="20"/>
        <v>2.1180081509634824E-2</v>
      </c>
      <c r="N34" s="82">
        <f t="shared" si="26"/>
        <v>5.9537517644080711E-2</v>
      </c>
      <c r="O34" s="82">
        <f t="shared" si="20"/>
        <v>2.5151346792691355E-2</v>
      </c>
      <c r="P34" s="82">
        <f t="shared" si="26"/>
        <v>6.0229814360872352E-2</v>
      </c>
      <c r="Q34" s="82">
        <f t="shared" si="20"/>
        <v>2.1841959056810915E-2</v>
      </c>
      <c r="R34" s="82">
        <f t="shared" si="21"/>
        <v>6.2116740426760297E-2</v>
      </c>
      <c r="S34" s="82">
        <f t="shared" si="22"/>
        <v>2.2922787308055279E-2</v>
      </c>
      <c r="T34" s="82">
        <f t="shared" si="21"/>
        <v>5.8627035908402972E-2</v>
      </c>
      <c r="U34" s="82">
        <f t="shared" si="22"/>
        <v>2.3577724088285432E-2</v>
      </c>
      <c r="V34" s="82">
        <f t="shared" si="21"/>
        <v>6.3512622234103228E-2</v>
      </c>
      <c r="W34" s="82">
        <f t="shared" si="22"/>
        <v>2.1612913747594976E-2</v>
      </c>
      <c r="X34" s="82">
        <f t="shared" si="21"/>
        <v>6.0720858619417367E-2</v>
      </c>
      <c r="Y34" s="82">
        <f t="shared" si="22"/>
        <v>2.4232660868515579E-2</v>
      </c>
      <c r="Z34" s="82">
        <f t="shared" si="21"/>
        <v>5.9324976812074444E-2</v>
      </c>
      <c r="AA34" s="82">
        <f t="shared" si="22"/>
        <v>2.2922787308055279E-2</v>
      </c>
      <c r="AB34" s="82">
        <f t="shared" si="27"/>
        <v>6.2999001228038878E-2</v>
      </c>
      <c r="AC34" s="82">
        <f t="shared" si="23"/>
        <v>2.1841959056810915E-2</v>
      </c>
      <c r="AD34" s="82">
        <f t="shared" si="28"/>
        <v>5.8152924210497434E-2</v>
      </c>
      <c r="AE34" s="82">
        <f t="shared" si="24"/>
        <v>2.3827591698339177E-2</v>
      </c>
      <c r="AF34" s="82">
        <f t="shared" si="29"/>
        <v>6.1614407794455615E-2</v>
      </c>
      <c r="AG34" s="82">
        <f t="shared" si="25"/>
        <v>2.3165714151163093E-2</v>
      </c>
      <c r="AH34" s="72">
        <f t="shared" si="19"/>
        <v>1.0000000000000171</v>
      </c>
    </row>
    <row r="35" spans="2:34" s="72" customFormat="1" ht="13.5" thickBot="1" x14ac:dyDescent="0.25">
      <c r="B35" s="72" t="s">
        <v>164</v>
      </c>
      <c r="C35" s="81" t="s">
        <v>501</v>
      </c>
      <c r="D35" s="82">
        <v>0.32136049442339559</v>
      </c>
      <c r="E35" s="82">
        <v>0.25699181997917692</v>
      </c>
      <c r="F35" s="82">
        <v>0.23361511956158074</v>
      </c>
      <c r="G35" s="82">
        <v>0.18803256603584381</v>
      </c>
      <c r="H35" s="64" t="str">
        <f t="shared" si="8"/>
        <v>Loadshape C10 - Restaurant Indoor Lighting</v>
      </c>
      <c r="J35" s="82">
        <f t="shared" si="26"/>
        <v>4.7569810029778954E-2</v>
      </c>
      <c r="K35" s="82">
        <f t="shared" si="20"/>
        <v>3.6256107382954421E-2</v>
      </c>
      <c r="L35" s="82">
        <f t="shared" si="26"/>
        <v>4.2812829026801058E-2</v>
      </c>
      <c r="M35" s="82">
        <f t="shared" si="20"/>
        <v>3.41233951839571E-2</v>
      </c>
      <c r="N35" s="82">
        <f t="shared" si="26"/>
        <v>4.5455596250677674E-2</v>
      </c>
      <c r="O35" s="82">
        <f t="shared" si="20"/>
        <v>4.0521531780949055E-2</v>
      </c>
      <c r="P35" s="82">
        <f t="shared" si="26"/>
        <v>4.5984149695452996E-2</v>
      </c>
      <c r="Q35" s="82">
        <f t="shared" si="20"/>
        <v>3.5189751283455764E-2</v>
      </c>
      <c r="R35" s="82">
        <f t="shared" si="21"/>
        <v>4.7687490002249276E-2</v>
      </c>
      <c r="S35" s="82">
        <f t="shared" si="22"/>
        <v>3.7392839836673485E-2</v>
      </c>
      <c r="T35" s="82">
        <f t="shared" si="21"/>
        <v>4.5008417530212785E-2</v>
      </c>
      <c r="U35" s="82">
        <f t="shared" si="22"/>
        <v>3.8461206689149867E-2</v>
      </c>
      <c r="V35" s="82">
        <f t="shared" si="21"/>
        <v>4.8759118991063853E-2</v>
      </c>
      <c r="W35" s="82">
        <f t="shared" si="22"/>
        <v>3.5256106131720713E-2</v>
      </c>
      <c r="X35" s="82">
        <f t="shared" si="21"/>
        <v>4.6615861013434672E-2</v>
      </c>
      <c r="Y35" s="82">
        <f t="shared" si="22"/>
        <v>3.9529573541626256E-2</v>
      </c>
      <c r="Z35" s="82">
        <f t="shared" si="21"/>
        <v>4.5544232024620088E-2</v>
      </c>
      <c r="AA35" s="82">
        <f t="shared" si="22"/>
        <v>3.7392839836673485E-2</v>
      </c>
      <c r="AB35" s="82">
        <f t="shared" si="27"/>
        <v>4.8098363474554276E-2</v>
      </c>
      <c r="AC35" s="82">
        <f t="shared" si="23"/>
        <v>3.5189751283455764E-2</v>
      </c>
      <c r="AD35" s="82">
        <f t="shared" si="28"/>
        <v>4.439848936112703E-2</v>
      </c>
      <c r="AE35" s="82">
        <f t="shared" si="24"/>
        <v>3.8388819581951734E-2</v>
      </c>
      <c r="AF35" s="82">
        <f t="shared" si="29"/>
        <v>4.7041256585003632E-2</v>
      </c>
      <c r="AG35" s="82">
        <f t="shared" si="25"/>
        <v>3.7322463482453085E-2</v>
      </c>
      <c r="AH35" s="72">
        <f t="shared" si="19"/>
        <v>0.999999999999997</v>
      </c>
    </row>
    <row r="36" spans="2:34" s="72" customFormat="1" ht="13.5" thickBot="1" x14ac:dyDescent="0.25">
      <c r="B36" s="72" t="s">
        <v>165</v>
      </c>
      <c r="C36" s="81" t="s">
        <v>502</v>
      </c>
      <c r="D36" s="82">
        <v>0.35547576555638916</v>
      </c>
      <c r="E36" s="82">
        <v>0.22326266997691879</v>
      </c>
      <c r="F36" s="82">
        <v>0.25843011217698381</v>
      </c>
      <c r="G36" s="82">
        <v>0.16283145228973184</v>
      </c>
      <c r="H36" s="64" t="str">
        <f t="shared" si="8"/>
        <v>Loadshape C11 - Retail Indoor Lighting</v>
      </c>
      <c r="J36" s="82">
        <f t="shared" si="26"/>
        <v>5.2619767927754975E-2</v>
      </c>
      <c r="K36" s="82">
        <f t="shared" si="20"/>
        <v>3.1497638088030036E-2</v>
      </c>
      <c r="L36" s="82">
        <f t="shared" si="26"/>
        <v>4.7357791134979482E-2</v>
      </c>
      <c r="M36" s="82">
        <f t="shared" si="20"/>
        <v>2.9644835847557682E-2</v>
      </c>
      <c r="N36" s="82">
        <f t="shared" si="26"/>
        <v>5.028111157541032E-2</v>
      </c>
      <c r="O36" s="82">
        <f t="shared" si="20"/>
        <v>3.5203242568974745E-2</v>
      </c>
      <c r="P36" s="82">
        <f t="shared" si="26"/>
        <v>5.0865775663496482E-2</v>
      </c>
      <c r="Q36" s="82">
        <f t="shared" si="20"/>
        <v>3.0571236967793857E-2</v>
      </c>
      <c r="R36" s="82">
        <f t="shared" si="21"/>
        <v>5.2752935742549439E-2</v>
      </c>
      <c r="S36" s="82">
        <f t="shared" si="22"/>
        <v>3.2381254716708038E-2</v>
      </c>
      <c r="T36" s="82">
        <f t="shared" si="21"/>
        <v>4.9789287667125301E-2</v>
      </c>
      <c r="U36" s="82">
        <f t="shared" si="22"/>
        <v>3.3306433422899691E-2</v>
      </c>
      <c r="V36" s="82">
        <f t="shared" si="21"/>
        <v>5.3938394972719086E-2</v>
      </c>
      <c r="W36" s="82">
        <f t="shared" si="22"/>
        <v>3.0530897304324719E-2</v>
      </c>
      <c r="X36" s="82">
        <f t="shared" si="21"/>
        <v>5.1567476512379778E-2</v>
      </c>
      <c r="Y36" s="82">
        <f t="shared" si="22"/>
        <v>3.423161212909135E-2</v>
      </c>
      <c r="Z36" s="82">
        <f t="shared" si="21"/>
        <v>5.0382017282210138E-2</v>
      </c>
      <c r="AA36" s="82">
        <f t="shared" si="22"/>
        <v>3.2381254716708038E-2</v>
      </c>
      <c r="AB36" s="82">
        <f t="shared" si="27"/>
        <v>5.3204432015841144E-2</v>
      </c>
      <c r="AC36" s="82">
        <f t="shared" si="23"/>
        <v>3.0571236967793857E-2</v>
      </c>
      <c r="AD36" s="82">
        <f t="shared" si="28"/>
        <v>4.9111783399237975E-2</v>
      </c>
      <c r="AE36" s="82">
        <f t="shared" si="24"/>
        <v>3.3350440328502394E-2</v>
      </c>
      <c r="AF36" s="82">
        <f t="shared" si="29"/>
        <v>5.2035103839668806E-2</v>
      </c>
      <c r="AG36" s="82">
        <f t="shared" si="25"/>
        <v>3.2424039208266212E-2</v>
      </c>
      <c r="AH36" s="72">
        <f t="shared" si="19"/>
        <v>1.0000000000000235</v>
      </c>
    </row>
    <row r="37" spans="2:34" s="72" customFormat="1" ht="13.5" thickBot="1" x14ac:dyDescent="0.25">
      <c r="B37" s="72" t="s">
        <v>166</v>
      </c>
      <c r="C37" s="81" t="s">
        <v>503</v>
      </c>
      <c r="D37" s="82">
        <v>0.39384932612926749</v>
      </c>
      <c r="E37" s="82">
        <v>0.18521383510164571</v>
      </c>
      <c r="F37" s="82">
        <v>0.28635312063149249</v>
      </c>
      <c r="G37" s="82">
        <v>0.13458371813758549</v>
      </c>
      <c r="H37" s="64" t="str">
        <f t="shared" si="8"/>
        <v>Loadshape C12 - Warehouse Indoor Lighting</v>
      </c>
      <c r="J37" s="82">
        <f t="shared" si="26"/>
        <v>5.8300064723082363E-2</v>
      </c>
      <c r="K37" s="82">
        <f t="shared" si="20"/>
        <v>2.6129752669941719E-2</v>
      </c>
      <c r="L37" s="82">
        <f t="shared" si="26"/>
        <v>5.2470058250774124E-2</v>
      </c>
      <c r="M37" s="82">
        <f t="shared" si="20"/>
        <v>2.4592708395239266E-2</v>
      </c>
      <c r="N37" s="82">
        <f t="shared" si="26"/>
        <v>5.5708950735389819E-2</v>
      </c>
      <c r="O37" s="82">
        <f t="shared" si="20"/>
        <v>2.9203841219346625E-2</v>
      </c>
      <c r="P37" s="82">
        <f t="shared" si="26"/>
        <v>5.6356729232312955E-2</v>
      </c>
      <c r="Q37" s="82">
        <f t="shared" si="20"/>
        <v>2.5361230532590491E-2</v>
      </c>
      <c r="R37" s="82">
        <f t="shared" si="21"/>
        <v>5.8452815908722082E-2</v>
      </c>
      <c r="S37" s="82">
        <f t="shared" si="22"/>
        <v>2.6763807584178931E-2</v>
      </c>
      <c r="T37" s="82">
        <f t="shared" si="21"/>
        <v>5.5168949846434313E-2</v>
      </c>
      <c r="U37" s="82">
        <f t="shared" si="22"/>
        <v>2.752848780086976E-2</v>
      </c>
      <c r="V37" s="82">
        <f t="shared" si="21"/>
        <v>5.9766362333637177E-2</v>
      </c>
      <c r="W37" s="82">
        <f t="shared" si="22"/>
        <v>2.5234447150797278E-2</v>
      </c>
      <c r="X37" s="82">
        <f t="shared" si="21"/>
        <v>5.7139269483806966E-2</v>
      </c>
      <c r="Y37" s="82">
        <f t="shared" si="22"/>
        <v>2.8293168017560585E-2</v>
      </c>
      <c r="Z37" s="82">
        <f t="shared" si="21"/>
        <v>5.5825723058891871E-2</v>
      </c>
      <c r="AA37" s="82">
        <f t="shared" si="22"/>
        <v>2.6763807584178931E-2</v>
      </c>
      <c r="AB37" s="82">
        <f t="shared" si="27"/>
        <v>5.8947843220005493E-2</v>
      </c>
      <c r="AC37" s="82">
        <f t="shared" si="23"/>
        <v>2.5361230532590491E-2</v>
      </c>
      <c r="AD37" s="82">
        <f t="shared" si="28"/>
        <v>5.4413393741543539E-2</v>
      </c>
      <c r="AE37" s="82">
        <f t="shared" si="24"/>
        <v>2.7666796944644172E-2</v>
      </c>
      <c r="AF37" s="82">
        <f t="shared" si="29"/>
        <v>5.7652286226159227E-2</v>
      </c>
      <c r="AG37" s="82">
        <f t="shared" si="25"/>
        <v>2.6898274807292944E-2</v>
      </c>
      <c r="AH37" s="72">
        <f t="shared" si="19"/>
        <v>0.99999999999999112</v>
      </c>
    </row>
    <row r="38" spans="2:34" s="72" customFormat="1" ht="13.5" thickBot="1" x14ac:dyDescent="0.25">
      <c r="B38" s="72" t="s">
        <v>167</v>
      </c>
      <c r="C38" s="81" t="s">
        <v>504</v>
      </c>
      <c r="D38" s="82">
        <v>0.45796957771775237</v>
      </c>
      <c r="E38" s="82">
        <v>0.22640594862583513</v>
      </c>
      <c r="F38" s="82">
        <v>0.20176692379172953</v>
      </c>
      <c r="G38" s="82">
        <v>0.11385754986469096</v>
      </c>
      <c r="H38" s="64" t="str">
        <f t="shared" si="8"/>
        <v>Loadshape C13 - K-12 School Indoor Lighting</v>
      </c>
      <c r="J38" s="82">
        <f t="shared" si="26"/>
        <v>6.7791549333219916E-2</v>
      </c>
      <c r="K38" s="82">
        <f t="shared" si="20"/>
        <v>3.1941088187877151E-2</v>
      </c>
      <c r="L38" s="82">
        <f t="shared" si="26"/>
        <v>6.1012394399897932E-2</v>
      </c>
      <c r="M38" s="82">
        <f t="shared" si="20"/>
        <v>3.0062200647413793E-2</v>
      </c>
      <c r="N38" s="82">
        <f t="shared" si="26"/>
        <v>6.4778591585076831E-2</v>
      </c>
      <c r="O38" s="82">
        <f t="shared" si="20"/>
        <v>3.5698863268803879E-2</v>
      </c>
      <c r="P38" s="82">
        <f t="shared" si="26"/>
        <v>6.5531831022112602E-2</v>
      </c>
      <c r="Q38" s="82">
        <f t="shared" si="20"/>
        <v>3.1001644417645476E-2</v>
      </c>
      <c r="R38" s="82">
        <f t="shared" si="21"/>
        <v>4.1186367471247536E-2</v>
      </c>
      <c r="S38" s="82">
        <f t="shared" si="22"/>
        <v>2.2642126393546499E-2</v>
      </c>
      <c r="T38" s="82">
        <f t="shared" si="21"/>
        <v>3.8872526602076317E-2</v>
      </c>
      <c r="U38" s="82">
        <f t="shared" si="22"/>
        <v>2.3289044290504969E-2</v>
      </c>
      <c r="V38" s="82">
        <f t="shared" si="21"/>
        <v>4.2111903818916011E-2</v>
      </c>
      <c r="W38" s="82">
        <f t="shared" si="22"/>
        <v>2.1348290599629557E-2</v>
      </c>
      <c r="X38" s="82">
        <f t="shared" si="21"/>
        <v>4.0260831123579047E-2</v>
      </c>
      <c r="Y38" s="82">
        <f t="shared" si="22"/>
        <v>2.3935962187463442E-2</v>
      </c>
      <c r="Z38" s="82">
        <f t="shared" si="21"/>
        <v>3.9335294775910565E-2</v>
      </c>
      <c r="AA38" s="82">
        <f t="shared" si="22"/>
        <v>2.2642126393546499E-2</v>
      </c>
      <c r="AB38" s="82">
        <f t="shared" si="27"/>
        <v>6.8544788770255702E-2</v>
      </c>
      <c r="AC38" s="82">
        <f t="shared" si="23"/>
        <v>3.1001644417645476E-2</v>
      </c>
      <c r="AD38" s="82">
        <f t="shared" si="28"/>
        <v>6.3272112711005274E-2</v>
      </c>
      <c r="AE38" s="82">
        <f t="shared" si="24"/>
        <v>3.3819975728340515E-2</v>
      </c>
      <c r="AF38" s="82">
        <f t="shared" si="29"/>
        <v>6.7038309896184145E-2</v>
      </c>
      <c r="AG38" s="82">
        <f t="shared" si="25"/>
        <v>3.2880531958108833E-2</v>
      </c>
      <c r="AH38" s="72">
        <f t="shared" si="19"/>
        <v>1.000000000000008</v>
      </c>
    </row>
    <row r="39" spans="2:34" s="72" customFormat="1" ht="13.5" thickBot="1" x14ac:dyDescent="0.25">
      <c r="B39" s="72" t="s">
        <v>168</v>
      </c>
      <c r="C39" s="81" t="s">
        <v>505</v>
      </c>
      <c r="D39" s="82">
        <v>0.50527456647399482</v>
      </c>
      <c r="E39" s="82">
        <v>7.2182080924855493E-2</v>
      </c>
      <c r="F39" s="82">
        <v>0.36972543352602472</v>
      </c>
      <c r="G39" s="82">
        <v>5.2817919075144409E-2</v>
      </c>
      <c r="H39" s="64" t="str">
        <f t="shared" si="8"/>
        <v>Loadshape C14 - Indust. 1-shift (8/5) (e.g., comp. air, lights)</v>
      </c>
      <c r="J39" s="82">
        <f t="shared" si="26"/>
        <v>7.4793932537268973E-2</v>
      </c>
      <c r="K39" s="82">
        <f t="shared" si="20"/>
        <v>1.0183364113880027E-2</v>
      </c>
      <c r="L39" s="82">
        <f t="shared" si="26"/>
        <v>6.7314539283542085E-2</v>
      </c>
      <c r="M39" s="82">
        <f t="shared" si="20"/>
        <v>9.5843426954164979E-3</v>
      </c>
      <c r="N39" s="82">
        <f t="shared" si="26"/>
        <v>7.1469757757834818E-2</v>
      </c>
      <c r="O39" s="82">
        <f t="shared" si="20"/>
        <v>1.1381406950807091E-2</v>
      </c>
      <c r="P39" s="82">
        <f t="shared" si="26"/>
        <v>7.2300801452693353E-2</v>
      </c>
      <c r="Q39" s="82">
        <f t="shared" si="20"/>
        <v>9.8838534046482626E-3</v>
      </c>
      <c r="R39" s="82">
        <f t="shared" si="21"/>
        <v>7.5471476109670171E-2</v>
      </c>
      <c r="S39" s="82">
        <f t="shared" si="22"/>
        <v>1.0503563452443491E-2</v>
      </c>
      <c r="T39" s="82">
        <f t="shared" si="21"/>
        <v>7.1231505541711163E-2</v>
      </c>
      <c r="U39" s="82">
        <f t="shared" si="22"/>
        <v>1.0803665265370448E-2</v>
      </c>
      <c r="V39" s="82">
        <f t="shared" si="21"/>
        <v>7.7167464336853772E-2</v>
      </c>
      <c r="W39" s="82">
        <f t="shared" si="22"/>
        <v>9.9033598265895768E-3</v>
      </c>
      <c r="X39" s="82">
        <f t="shared" si="21"/>
        <v>7.3775487882486557E-2</v>
      </c>
      <c r="Y39" s="82">
        <f t="shared" si="22"/>
        <v>1.1103767078297404E-2</v>
      </c>
      <c r="Z39" s="82">
        <f t="shared" si="21"/>
        <v>7.207949965530297E-2</v>
      </c>
      <c r="AA39" s="82">
        <f t="shared" si="22"/>
        <v>1.0503563452443491E-2</v>
      </c>
      <c r="AB39" s="82">
        <f t="shared" si="27"/>
        <v>7.5624976232127522E-2</v>
      </c>
      <c r="AC39" s="82">
        <f t="shared" si="23"/>
        <v>9.8838534046482626E-3</v>
      </c>
      <c r="AD39" s="82">
        <f t="shared" si="28"/>
        <v>6.9807670368117705E-2</v>
      </c>
      <c r="AE39" s="82">
        <f t="shared" si="24"/>
        <v>1.0782385532343558E-2</v>
      </c>
      <c r="AF39" s="82">
        <f t="shared" si="29"/>
        <v>7.3962888842410424E-2</v>
      </c>
      <c r="AG39" s="82">
        <f t="shared" si="25"/>
        <v>1.0482874823111794E-2</v>
      </c>
      <c r="AH39" s="72">
        <f t="shared" si="19"/>
        <v>1.0000000000000193</v>
      </c>
    </row>
    <row r="40" spans="2:34" s="72" customFormat="1" ht="13.5" thickBot="1" x14ac:dyDescent="0.25">
      <c r="B40" s="72" t="s">
        <v>169</v>
      </c>
      <c r="C40" s="81" t="s">
        <v>506</v>
      </c>
      <c r="D40" s="82">
        <v>0.47546654039452096</v>
      </c>
      <c r="E40" s="82">
        <v>0.10241987503584341</v>
      </c>
      <c r="F40" s="82">
        <v>0.3479693226521689</v>
      </c>
      <c r="G40" s="82">
        <v>7.4144261917485299E-2</v>
      </c>
      <c r="H40" s="64" t="str">
        <f t="shared" si="8"/>
        <v>Loadshape C15 - Indust. 2-shift (16/5) (e.g., comp. air, lights)</v>
      </c>
      <c r="J40" s="82">
        <f t="shared" si="26"/>
        <v>7.0381560255767917E-2</v>
      </c>
      <c r="K40" s="82">
        <f t="shared" si="20"/>
        <v>1.4449276976011102E-2</v>
      </c>
      <c r="L40" s="82">
        <f t="shared" si="26"/>
        <v>6.3343404230191122E-2</v>
      </c>
      <c r="M40" s="82">
        <f t="shared" si="20"/>
        <v>1.359931950683398E-2</v>
      </c>
      <c r="N40" s="82">
        <f t="shared" si="26"/>
        <v>6.7253490911067124E-2</v>
      </c>
      <c r="O40" s="82">
        <f t="shared" si="20"/>
        <v>1.6149191914365351E-2</v>
      </c>
      <c r="P40" s="82">
        <f t="shared" si="26"/>
        <v>6.8035508247242318E-2</v>
      </c>
      <c r="Q40" s="82">
        <f t="shared" si="20"/>
        <v>1.4024298241422541E-2</v>
      </c>
      <c r="R40" s="82">
        <f t="shared" si="21"/>
        <v>7.1030435128539057E-2</v>
      </c>
      <c r="S40" s="82">
        <f t="shared" si="22"/>
        <v>1.4744597540409009E-2</v>
      </c>
      <c r="T40" s="82">
        <f t="shared" si="21"/>
        <v>6.7039961244913251E-2</v>
      </c>
      <c r="U40" s="82">
        <f t="shared" si="22"/>
        <v>1.5165871755849264E-2</v>
      </c>
      <c r="V40" s="82">
        <f t="shared" si="21"/>
        <v>7.2626624681989355E-2</v>
      </c>
      <c r="W40" s="82">
        <f t="shared" si="22"/>
        <v>1.3902049109528495E-2</v>
      </c>
      <c r="X40" s="82">
        <f t="shared" si="21"/>
        <v>6.9434245575088732E-2</v>
      </c>
      <c r="Y40" s="82">
        <f t="shared" si="22"/>
        <v>1.5587145971289523E-2</v>
      </c>
      <c r="Z40" s="82">
        <f t="shared" si="21"/>
        <v>6.7838056021638421E-2</v>
      </c>
      <c r="AA40" s="82">
        <f t="shared" si="22"/>
        <v>1.4744597540409009E-2</v>
      </c>
      <c r="AB40" s="82">
        <f t="shared" si="27"/>
        <v>7.1163577591943097E-2</v>
      </c>
      <c r="AC40" s="82">
        <f t="shared" si="23"/>
        <v>1.4024298241422541E-2</v>
      </c>
      <c r="AD40" s="82">
        <f t="shared" si="28"/>
        <v>6.568945623871672E-2</v>
      </c>
      <c r="AE40" s="82">
        <f t="shared" si="24"/>
        <v>1.5299234445188227E-2</v>
      </c>
      <c r="AF40" s="82">
        <f t="shared" si="29"/>
        <v>6.9599542919592708E-2</v>
      </c>
      <c r="AG40" s="82">
        <f t="shared" si="25"/>
        <v>1.4874255710599665E-2</v>
      </c>
      <c r="AH40" s="72">
        <f t="shared" si="19"/>
        <v>1.0000000000000187</v>
      </c>
    </row>
    <row r="41" spans="2:34" s="72" customFormat="1" ht="13.5" thickBot="1" x14ac:dyDescent="0.25">
      <c r="B41" s="72" t="s">
        <v>170</v>
      </c>
      <c r="C41" s="81" t="s">
        <v>507</v>
      </c>
      <c r="D41" s="82">
        <v>0.34771785719676923</v>
      </c>
      <c r="E41" s="82">
        <v>0.23201042122579565</v>
      </c>
      <c r="F41" s="82">
        <v>0.25472884747849645</v>
      </c>
      <c r="G41" s="82">
        <v>0.1655428740989463</v>
      </c>
      <c r="H41" s="64" t="str">
        <f t="shared" si="8"/>
        <v>Loadshape C16 - Indust. 3-shift (24/5) (e.g., comp. air, lights)</v>
      </c>
      <c r="J41" s="82">
        <f t="shared" si="26"/>
        <v>5.1471393335048084E-2</v>
      </c>
      <c r="K41" s="82">
        <f t="shared" si="20"/>
        <v>3.2731760670859138E-2</v>
      </c>
      <c r="L41" s="82">
        <f t="shared" si="26"/>
        <v>4.6324254001543275E-2</v>
      </c>
      <c r="M41" s="82">
        <f t="shared" si="20"/>
        <v>3.0806362984338011E-2</v>
      </c>
      <c r="N41" s="82">
        <f t="shared" si="26"/>
        <v>4.9183775853490395E-2</v>
      </c>
      <c r="O41" s="82">
        <f t="shared" si="20"/>
        <v>3.6582556043901385E-2</v>
      </c>
      <c r="P41" s="82">
        <f t="shared" si="26"/>
        <v>4.9755680223879814E-2</v>
      </c>
      <c r="Q41" s="82">
        <f t="shared" si="20"/>
        <v>3.1769061827598574E-2</v>
      </c>
      <c r="R41" s="82">
        <f t="shared" si="21"/>
        <v>5.1997402352261884E-2</v>
      </c>
      <c r="S41" s="82">
        <f t="shared" si="22"/>
        <v>3.2920457917404097E-2</v>
      </c>
      <c r="T41" s="82">
        <f t="shared" si="21"/>
        <v>4.9076199972921321E-2</v>
      </c>
      <c r="U41" s="82">
        <f t="shared" si="22"/>
        <v>3.3861042429329927E-2</v>
      </c>
      <c r="V41" s="82">
        <f t="shared" si="21"/>
        <v>5.3165883303998102E-2</v>
      </c>
      <c r="W41" s="82">
        <f t="shared" si="22"/>
        <v>3.1039288893552432E-2</v>
      </c>
      <c r="X41" s="82">
        <f t="shared" si="21"/>
        <v>5.0828921400525653E-2</v>
      </c>
      <c r="Y41" s="82">
        <f t="shared" si="22"/>
        <v>3.4801626941255756E-2</v>
      </c>
      <c r="Z41" s="82">
        <f t="shared" si="21"/>
        <v>4.9660440448789436E-2</v>
      </c>
      <c r="AA41" s="82">
        <f t="shared" si="22"/>
        <v>3.2920457917404097E-2</v>
      </c>
      <c r="AB41" s="82">
        <f t="shared" si="27"/>
        <v>5.2043297705437502E-2</v>
      </c>
      <c r="AC41" s="82">
        <f t="shared" si="23"/>
        <v>3.1769061827598574E-2</v>
      </c>
      <c r="AD41" s="82">
        <f t="shared" si="28"/>
        <v>4.8039967112711544E-2</v>
      </c>
      <c r="AE41" s="82">
        <f t="shared" si="24"/>
        <v>3.4657158357380265E-2</v>
      </c>
      <c r="AF41" s="82">
        <f t="shared" si="29"/>
        <v>5.0899488964658658E-2</v>
      </c>
      <c r="AG41" s="82">
        <f t="shared" si="25"/>
        <v>3.3694459514119701E-2</v>
      </c>
      <c r="AH41" s="72">
        <f t="shared" si="19"/>
        <v>1.0000000000000075</v>
      </c>
    </row>
    <row r="42" spans="2:34" s="72" customFormat="1" ht="13.5" thickBot="1" x14ac:dyDescent="0.25">
      <c r="B42" s="72" t="s">
        <v>171</v>
      </c>
      <c r="C42" s="81" t="s">
        <v>508</v>
      </c>
      <c r="D42" s="82">
        <v>0.2575840640516846</v>
      </c>
      <c r="E42" s="82">
        <v>0.32344375103759865</v>
      </c>
      <c r="F42" s="82">
        <v>0.18853333252958704</v>
      </c>
      <c r="G42" s="82">
        <v>0.23043885238114092</v>
      </c>
      <c r="H42" s="64" t="str">
        <f t="shared" si="8"/>
        <v>Loadshape C17 - Indust. 4-shift (24/7) (e.g., comp. air, lights)</v>
      </c>
      <c r="J42" s="82">
        <f t="shared" si="26"/>
        <v>3.8129220007650677E-2</v>
      </c>
      <c r="K42" s="82">
        <f t="shared" si="20"/>
        <v>4.5631068611113504E-2</v>
      </c>
      <c r="L42" s="82">
        <f t="shared" si="26"/>
        <v>3.4316298006885612E-2</v>
      </c>
      <c r="M42" s="82">
        <f t="shared" si="20"/>
        <v>4.2946888104577412E-2</v>
      </c>
      <c r="N42" s="82">
        <f t="shared" si="26"/>
        <v>3.6434588007310656E-2</v>
      </c>
      <c r="O42" s="82">
        <f t="shared" si="20"/>
        <v>5.0999429624185681E-2</v>
      </c>
      <c r="P42" s="82">
        <f t="shared" si="26"/>
        <v>3.6858246007395665E-2</v>
      </c>
      <c r="Q42" s="82">
        <f t="shared" si="20"/>
        <v>4.4288978357845461E-2</v>
      </c>
      <c r="R42" s="82">
        <f t="shared" si="21"/>
        <v>3.8485015126452395E-2</v>
      </c>
      <c r="S42" s="82">
        <f t="shared" si="22"/>
        <v>4.5825908143976891E-2</v>
      </c>
      <c r="T42" s="82">
        <f t="shared" si="21"/>
        <v>3.6322935624966295E-2</v>
      </c>
      <c r="U42" s="82">
        <f t="shared" si="22"/>
        <v>4.7135219805233379E-2</v>
      </c>
      <c r="V42" s="82">
        <f t="shared" si="21"/>
        <v>3.9349846927046822E-2</v>
      </c>
      <c r="W42" s="82">
        <f t="shared" si="22"/>
        <v>4.3207284821463923E-2</v>
      </c>
      <c r="X42" s="82">
        <f t="shared" si="21"/>
        <v>3.7620183325857953E-2</v>
      </c>
      <c r="Y42" s="82">
        <f t="shared" si="22"/>
        <v>4.8444531466489853E-2</v>
      </c>
      <c r="Z42" s="82">
        <f t="shared" si="21"/>
        <v>3.6755351525263519E-2</v>
      </c>
      <c r="AA42" s="82">
        <f t="shared" si="22"/>
        <v>4.5825908143976891E-2</v>
      </c>
      <c r="AB42" s="82">
        <f t="shared" si="27"/>
        <v>3.8552878007735686E-2</v>
      </c>
      <c r="AC42" s="82">
        <f t="shared" si="23"/>
        <v>4.4288978357845461E-2</v>
      </c>
      <c r="AD42" s="82">
        <f t="shared" si="28"/>
        <v>3.5587272007140638E-2</v>
      </c>
      <c r="AE42" s="82">
        <f t="shared" si="24"/>
        <v>4.8315249117649589E-2</v>
      </c>
      <c r="AF42" s="82">
        <f t="shared" si="29"/>
        <v>3.7705562007565675E-2</v>
      </c>
      <c r="AG42" s="82">
        <f t="shared" si="25"/>
        <v>4.6973158864381546E-2</v>
      </c>
      <c r="AH42" s="72">
        <f t="shared" si="19"/>
        <v>1.0000000000000113</v>
      </c>
    </row>
    <row r="43" spans="2:34" s="72" customFormat="1" ht="13.5" thickBot="1" x14ac:dyDescent="0.25">
      <c r="B43" s="72" t="s">
        <v>172</v>
      </c>
      <c r="C43" s="81" t="s">
        <v>509</v>
      </c>
      <c r="D43" s="82">
        <v>0.44281965468843182</v>
      </c>
      <c r="E43" s="82">
        <v>0.13553745906216702</v>
      </c>
      <c r="F43" s="82">
        <v>0.32414120121888756</v>
      </c>
      <c r="G43" s="82">
        <v>9.7501685030520355E-2</v>
      </c>
      <c r="H43" s="64" t="str">
        <f t="shared" si="8"/>
        <v>Loadshape C18 - Industrial Indoor Lighting</v>
      </c>
      <c r="J43" s="82">
        <f t="shared" si="26"/>
        <v>6.5548962042695502E-2</v>
      </c>
      <c r="K43" s="82">
        <f t="shared" si="20"/>
        <v>1.912146725358373E-2</v>
      </c>
      <c r="L43" s="82">
        <f t="shared" si="26"/>
        <v>5.8994065838425945E-2</v>
      </c>
      <c r="M43" s="82">
        <f t="shared" si="20"/>
        <v>1.799667506219645E-2</v>
      </c>
      <c r="N43" s="82">
        <f t="shared" si="26"/>
        <v>6.2635674840797934E-2</v>
      </c>
      <c r="O43" s="82">
        <f t="shared" si="20"/>
        <v>2.1371051636358288E-2</v>
      </c>
      <c r="P43" s="82">
        <f t="shared" si="26"/>
        <v>6.3363996641272333E-2</v>
      </c>
      <c r="Q43" s="82">
        <f t="shared" si="20"/>
        <v>1.855907115789009E-2</v>
      </c>
      <c r="R43" s="82">
        <f t="shared" si="21"/>
        <v>6.6166437863488498E-2</v>
      </c>
      <c r="S43" s="82">
        <f t="shared" si="22"/>
        <v>1.9389539636751205E-2</v>
      </c>
      <c r="T43" s="82">
        <f t="shared" si="21"/>
        <v>6.2449222253180149E-2</v>
      </c>
      <c r="U43" s="82">
        <f t="shared" si="22"/>
        <v>1.9943526483515526E-2</v>
      </c>
      <c r="V43" s="82">
        <f t="shared" si="21"/>
        <v>6.7653324107611837E-2</v>
      </c>
      <c r="W43" s="82">
        <f t="shared" si="22"/>
        <v>1.8281565943222566E-2</v>
      </c>
      <c r="X43" s="82">
        <f t="shared" si="21"/>
        <v>6.4679551619365158E-2</v>
      </c>
      <c r="Y43" s="82">
        <f t="shared" si="22"/>
        <v>2.0497513330279847E-2</v>
      </c>
      <c r="Z43" s="82">
        <f t="shared" si="21"/>
        <v>6.3192665375241833E-2</v>
      </c>
      <c r="AA43" s="82">
        <f t="shared" si="22"/>
        <v>1.9389539636751205E-2</v>
      </c>
      <c r="AB43" s="82">
        <f t="shared" si="27"/>
        <v>6.6277283843169887E-2</v>
      </c>
      <c r="AC43" s="82">
        <f t="shared" si="23"/>
        <v>1.855907115789009E-2</v>
      </c>
      <c r="AD43" s="82">
        <f t="shared" si="28"/>
        <v>6.1179031239849135E-2</v>
      </c>
      <c r="AE43" s="82">
        <f t="shared" si="24"/>
        <v>2.0246259444971007E-2</v>
      </c>
      <c r="AF43" s="82">
        <f t="shared" si="29"/>
        <v>6.4820640242221103E-2</v>
      </c>
      <c r="AG43" s="82">
        <f t="shared" si="25"/>
        <v>1.9683863349277367E-2</v>
      </c>
      <c r="AH43" s="72">
        <f t="shared" si="19"/>
        <v>1.0000000000000067</v>
      </c>
    </row>
    <row r="44" spans="2:34" s="72" customFormat="1" ht="13.5" thickBot="1" x14ac:dyDescent="0.25">
      <c r="B44" s="72" t="s">
        <v>173</v>
      </c>
      <c r="C44" s="81" t="s">
        <v>510</v>
      </c>
      <c r="D44" s="82">
        <v>0.18029899711737937</v>
      </c>
      <c r="E44" s="82">
        <v>0.44135267284442004</v>
      </c>
      <c r="F44" s="82">
        <v>9.3934908724661065E-2</v>
      </c>
      <c r="G44" s="82">
        <v>0.2844134213135085</v>
      </c>
      <c r="H44" s="64" t="str">
        <f t="shared" si="8"/>
        <v>Loadshape C19 - Industrial Outdoor Lighting</v>
      </c>
      <c r="J44" s="82">
        <f t="shared" si="26"/>
        <v>2.6688996283822607E-2</v>
      </c>
      <c r="K44" s="82">
        <f t="shared" si="20"/>
        <v>6.2265522310001167E-2</v>
      </c>
      <c r="L44" s="82">
        <f t="shared" si="26"/>
        <v>2.4020096655440342E-2</v>
      </c>
      <c r="M44" s="82">
        <f t="shared" si="20"/>
        <v>5.8602844527059925E-2</v>
      </c>
      <c r="N44" s="82">
        <f t="shared" si="26"/>
        <v>2.550281867120827E-2</v>
      </c>
      <c r="O44" s="82">
        <f t="shared" si="20"/>
        <v>6.9590877875883653E-2</v>
      </c>
      <c r="P44" s="82">
        <f t="shared" si="26"/>
        <v>2.5799363074361856E-2</v>
      </c>
      <c r="Q44" s="82">
        <f t="shared" si="20"/>
        <v>6.0434183418530546E-2</v>
      </c>
      <c r="R44" s="82">
        <f t="shared" si="21"/>
        <v>1.9174786413978975E-2</v>
      </c>
      <c r="S44" s="82">
        <f t="shared" si="22"/>
        <v>5.6559487193027259E-2</v>
      </c>
      <c r="T44" s="82">
        <f t="shared" si="21"/>
        <v>1.8097551222182401E-2</v>
      </c>
      <c r="U44" s="82">
        <f t="shared" si="22"/>
        <v>5.8175472541399459E-2</v>
      </c>
      <c r="V44" s="82">
        <f t="shared" si="21"/>
        <v>1.9605680490697604E-2</v>
      </c>
      <c r="W44" s="82">
        <f t="shared" si="22"/>
        <v>5.3327516496282847E-2</v>
      </c>
      <c r="X44" s="82">
        <f t="shared" si="21"/>
        <v>1.8743892337260346E-2</v>
      </c>
      <c r="Y44" s="82">
        <f t="shared" si="22"/>
        <v>5.9791457889771672E-2</v>
      </c>
      <c r="Z44" s="82">
        <f t="shared" si="21"/>
        <v>1.8312998260541717E-2</v>
      </c>
      <c r="AA44" s="82">
        <f t="shared" si="22"/>
        <v>5.6559487193027259E-2</v>
      </c>
      <c r="AB44" s="82">
        <f t="shared" si="27"/>
        <v>2.698554068697619E-2</v>
      </c>
      <c r="AC44" s="82">
        <f t="shared" si="23"/>
        <v>6.0434183418530546E-2</v>
      </c>
      <c r="AD44" s="82">
        <f t="shared" si="28"/>
        <v>2.4909729864901101E-2</v>
      </c>
      <c r="AE44" s="82">
        <f t="shared" si="24"/>
        <v>6.592820009294241E-2</v>
      </c>
      <c r="AF44" s="82">
        <f t="shared" si="29"/>
        <v>2.6392451880669025E-2</v>
      </c>
      <c r="AG44" s="82">
        <f t="shared" si="25"/>
        <v>6.4096861201471789E-2</v>
      </c>
      <c r="AH44" s="72">
        <f t="shared" si="19"/>
        <v>0.99999999999996914</v>
      </c>
    </row>
    <row r="45" spans="2:34" ht="13.5" thickBot="1" x14ac:dyDescent="0.25">
      <c r="B45" s="70" t="s">
        <v>241</v>
      </c>
      <c r="C45" s="80" t="s">
        <v>511</v>
      </c>
      <c r="D45" s="77">
        <f>'Loadshapes from Ameren'!B19</f>
        <v>0.23396581870517666</v>
      </c>
      <c r="E45" s="77">
        <f>'Loadshapes from Ameren'!C19</f>
        <v>0.35294685747651883</v>
      </c>
      <c r="F45" s="77">
        <f>'Loadshapes from Ameren'!D19</f>
        <v>0.13018869283646914</v>
      </c>
      <c r="G45" s="77">
        <f>'Loadshapes from Ameren'!E19</f>
        <v>0.28289863098179979</v>
      </c>
      <c r="H45" s="64" t="str">
        <f t="shared" si="8"/>
        <v>Loadshape C20 - Non-Residential Outdoor Lighting</v>
      </c>
      <c r="J45" s="78">
        <f t="shared" si="26"/>
        <v>3.4633098163595229E-2</v>
      </c>
      <c r="K45" s="78">
        <f t="shared" si="20"/>
        <v>4.9793332590048298E-2</v>
      </c>
      <c r="L45" s="78">
        <f t="shared" si="26"/>
        <v>3.1169788347235706E-2</v>
      </c>
      <c r="M45" s="78">
        <f t="shared" si="20"/>
        <v>4.6864313025927813E-2</v>
      </c>
      <c r="N45" s="78">
        <f t="shared" si="26"/>
        <v>3.3093849356324333E-2</v>
      </c>
      <c r="O45" s="78">
        <f t="shared" si="20"/>
        <v>5.5651371718289273E-2</v>
      </c>
      <c r="P45" s="78">
        <f t="shared" si="26"/>
        <v>3.347866155814206E-2</v>
      </c>
      <c r="Q45" s="78">
        <f t="shared" si="20"/>
        <v>4.8328822807988059E-2</v>
      </c>
      <c r="R45" s="78">
        <f t="shared" si="21"/>
        <v>2.6575214822123282E-2</v>
      </c>
      <c r="S45" s="78">
        <f t="shared" si="22"/>
        <v>5.6258250479335185E-2</v>
      </c>
      <c r="T45" s="78">
        <f t="shared" si="21"/>
        <v>2.5082225225374781E-2</v>
      </c>
      <c r="U45" s="78">
        <f t="shared" si="22"/>
        <v>5.7865629064459044E-2</v>
      </c>
      <c r="V45" s="78">
        <f t="shared" si="21"/>
        <v>2.7172410660822682E-2</v>
      </c>
      <c r="W45" s="78">
        <f t="shared" si="22"/>
        <v>5.3043493309087461E-2</v>
      </c>
      <c r="X45" s="78">
        <f t="shared" si="21"/>
        <v>2.5978018983423883E-2</v>
      </c>
      <c r="Y45" s="78">
        <f t="shared" si="22"/>
        <v>5.9473007649582917E-2</v>
      </c>
      <c r="Z45" s="78">
        <f t="shared" si="21"/>
        <v>2.5380823144724483E-2</v>
      </c>
      <c r="AA45" s="78">
        <f t="shared" si="22"/>
        <v>5.6258250479335185E-2</v>
      </c>
      <c r="AB45" s="78">
        <f t="shared" si="27"/>
        <v>3.5017910365412956E-2</v>
      </c>
      <c r="AC45" s="78">
        <f t="shared" si="23"/>
        <v>4.8328822807988059E-2</v>
      </c>
      <c r="AD45" s="78">
        <f t="shared" si="28"/>
        <v>3.2324224952688885E-2</v>
      </c>
      <c r="AE45" s="78">
        <f t="shared" si="24"/>
        <v>5.2722352154168789E-2</v>
      </c>
      <c r="AF45" s="78">
        <f t="shared" si="29"/>
        <v>3.4248285961777508E-2</v>
      </c>
      <c r="AG45" s="78">
        <f t="shared" si="25"/>
        <v>5.1257842372108543E-2</v>
      </c>
      <c r="AH45" s="79">
        <f t="shared" si="19"/>
        <v>0.99999999999996436</v>
      </c>
    </row>
    <row r="46" spans="2:34" ht="13.5" thickBot="1" x14ac:dyDescent="0.25">
      <c r="B46" s="70" t="s">
        <v>440</v>
      </c>
      <c r="C46" s="80" t="s">
        <v>512</v>
      </c>
      <c r="D46" s="77">
        <f>'Loadshapes from Ameren'!B18</f>
        <v>0.377313413080542</v>
      </c>
      <c r="E46" s="77">
        <f>'Loadshapes from Ameren'!C18</f>
        <v>0.20930989728536345</v>
      </c>
      <c r="F46" s="77">
        <f>'Loadshapes from Ameren'!D18</f>
        <v>0.26682337175160842</v>
      </c>
      <c r="G46" s="77">
        <f>'Loadshapes from Ameren'!E18</f>
        <v>0.14655331788248871</v>
      </c>
      <c r="H46" s="64" t="str">
        <f t="shared" si="8"/>
        <v>Loadshape C21 - Non-Residential Office Equipment</v>
      </c>
      <c r="J46" s="78">
        <f t="shared" si="26"/>
        <v>5.5852314436264448E-2</v>
      </c>
      <c r="K46" s="78">
        <f t="shared" si="20"/>
        <v>2.9529197127395674E-2</v>
      </c>
      <c r="L46" s="78">
        <f t="shared" si="26"/>
        <v>5.0267082992637997E-2</v>
      </c>
      <c r="M46" s="78">
        <f t="shared" si="20"/>
        <v>2.7792185531666517E-2</v>
      </c>
      <c r="N46" s="78">
        <f t="shared" si="26"/>
        <v>5.3369989350208258E-2</v>
      </c>
      <c r="O46" s="78">
        <f t="shared" si="20"/>
        <v>3.3003220318853985E-2</v>
      </c>
      <c r="P46" s="78">
        <f t="shared" si="26"/>
        <v>5.3990570621722307E-2</v>
      </c>
      <c r="Q46" s="78">
        <f t="shared" si="20"/>
        <v>2.8660691329531095E-2</v>
      </c>
      <c r="R46" s="78">
        <f t="shared" si="21"/>
        <v>5.4466238729112722E-2</v>
      </c>
      <c r="S46" s="78">
        <f t="shared" si="22"/>
        <v>2.914412571526764E-2</v>
      </c>
      <c r="T46" s="78">
        <f t="shared" si="21"/>
        <v>5.1406337676915367E-2</v>
      </c>
      <c r="U46" s="78">
        <f t="shared" si="22"/>
        <v>2.9976815021418145E-2</v>
      </c>
      <c r="V46" s="78">
        <f t="shared" si="21"/>
        <v>5.5690199149991647E-2</v>
      </c>
      <c r="W46" s="78">
        <f t="shared" si="22"/>
        <v>2.7478747102966637E-2</v>
      </c>
      <c r="X46" s="78">
        <f t="shared" si="21"/>
        <v>5.3242278308233776E-2</v>
      </c>
      <c r="Y46" s="78">
        <f t="shared" si="22"/>
        <v>3.0809504327568651E-2</v>
      </c>
      <c r="Z46" s="78">
        <f t="shared" si="21"/>
        <v>5.2018317887354844E-2</v>
      </c>
      <c r="AA46" s="78">
        <f t="shared" si="22"/>
        <v>2.914412571526764E-2</v>
      </c>
      <c r="AB46" s="78">
        <f t="shared" si="27"/>
        <v>5.6472895707778491E-2</v>
      </c>
      <c r="AC46" s="78">
        <f t="shared" si="23"/>
        <v>2.8660691329531095E-2</v>
      </c>
      <c r="AD46" s="78">
        <f t="shared" si="28"/>
        <v>5.2128826807180152E-2</v>
      </c>
      <c r="AE46" s="78">
        <f t="shared" si="24"/>
        <v>3.1266208723124835E-2</v>
      </c>
      <c r="AF46" s="78">
        <f t="shared" si="29"/>
        <v>5.5231733164750399E-2</v>
      </c>
      <c r="AG46" s="78">
        <f t="shared" si="25"/>
        <v>3.0397702925260252E-2</v>
      </c>
      <c r="AH46" s="79">
        <f t="shared" si="19"/>
        <v>1.0000000000000024</v>
      </c>
    </row>
    <row r="47" spans="2:34" ht="13.5" thickBot="1" x14ac:dyDescent="0.25">
      <c r="B47" s="70" t="s">
        <v>242</v>
      </c>
      <c r="C47" s="80" t="s">
        <v>513</v>
      </c>
      <c r="D47" s="77">
        <f>'Loadshapes from Ameren'!B20</f>
        <v>0.38473342620906498</v>
      </c>
      <c r="E47" s="77">
        <f>'Loadshapes from Ameren'!C20</f>
        <v>0.20578675237828623</v>
      </c>
      <c r="F47" s="77">
        <f>'Loadshapes from Ameren'!D20</f>
        <v>0.26713919417319032</v>
      </c>
      <c r="G47" s="77">
        <f>'Loadshapes from Ameren'!E20</f>
        <v>0.14234062723948285</v>
      </c>
      <c r="H47" s="64" t="str">
        <f t="shared" si="8"/>
        <v>Loadshape C22 - Non-Residential Refrigeration</v>
      </c>
      <c r="J47" s="78">
        <f t="shared" si="26"/>
        <v>5.6950671642789226E-2</v>
      </c>
      <c r="K47" s="78">
        <f t="shared" si="20"/>
        <v>2.9032155937185607E-2</v>
      </c>
      <c r="L47" s="78">
        <f t="shared" si="26"/>
        <v>5.1255604478510304E-2</v>
      </c>
      <c r="M47" s="78">
        <f t="shared" si="20"/>
        <v>2.7324382058527632E-2</v>
      </c>
      <c r="N47" s="78">
        <f t="shared" si="26"/>
        <v>5.4419530680887493E-2</v>
      </c>
      <c r="O47" s="78">
        <f t="shared" si="20"/>
        <v>3.2447703694501562E-2</v>
      </c>
      <c r="P47" s="78">
        <f t="shared" si="26"/>
        <v>5.5052315921362928E-2</v>
      </c>
      <c r="Q47" s="78">
        <f t="shared" si="20"/>
        <v>2.8178268997856623E-2</v>
      </c>
      <c r="R47" s="78">
        <f t="shared" si="21"/>
        <v>5.4530707067463158E-2</v>
      </c>
      <c r="S47" s="78">
        <f t="shared" si="22"/>
        <v>2.8306374735124429E-2</v>
      </c>
      <c r="T47" s="78">
        <f t="shared" si="21"/>
        <v>5.1467184198504538E-2</v>
      </c>
      <c r="U47" s="78">
        <f t="shared" si="22"/>
        <v>2.9115128298985129E-2</v>
      </c>
      <c r="V47" s="78">
        <f t="shared" si="21"/>
        <v>5.5756116215046593E-2</v>
      </c>
      <c r="W47" s="78">
        <f t="shared" si="22"/>
        <v>2.6688867607403032E-2</v>
      </c>
      <c r="X47" s="78">
        <f t="shared" si="21"/>
        <v>5.3305297919879709E-2</v>
      </c>
      <c r="Y47" s="78">
        <f t="shared" si="22"/>
        <v>2.9923881862845825E-2</v>
      </c>
      <c r="Z47" s="78">
        <f t="shared" si="21"/>
        <v>5.2079888772296273E-2</v>
      </c>
      <c r="AA47" s="78">
        <f t="shared" si="22"/>
        <v>2.8306374735124429E-2</v>
      </c>
      <c r="AB47" s="78">
        <f t="shared" si="27"/>
        <v>5.7583456883264661E-2</v>
      </c>
      <c r="AC47" s="78">
        <f t="shared" si="23"/>
        <v>2.8178268997856623E-2</v>
      </c>
      <c r="AD47" s="78">
        <f t="shared" si="28"/>
        <v>5.3153960199936609E-2</v>
      </c>
      <c r="AE47" s="78">
        <f t="shared" si="24"/>
        <v>3.0739929815843583E-2</v>
      </c>
      <c r="AF47" s="78">
        <f t="shared" si="29"/>
        <v>5.6317886402313791E-2</v>
      </c>
      <c r="AG47" s="78">
        <f t="shared" si="25"/>
        <v>2.9886042876514599E-2</v>
      </c>
      <c r="AH47" s="79">
        <f t="shared" si="19"/>
        <v>1.0000000000000244</v>
      </c>
    </row>
    <row r="48" spans="2:34" ht="13.5" thickBot="1" x14ac:dyDescent="0.25">
      <c r="B48" s="70" t="s">
        <v>243</v>
      </c>
      <c r="C48" s="80" t="s">
        <v>514</v>
      </c>
      <c r="D48" s="77">
        <f>'Loadshapes from Ameren'!B21</f>
        <v>0.38068144727112546</v>
      </c>
      <c r="E48" s="77">
        <f>'Loadshapes from Ameren'!C21</f>
        <v>0.2062095557762483</v>
      </c>
      <c r="F48" s="77">
        <f>'Loadshapes from Ameren'!D21</f>
        <v>0.29732789573844937</v>
      </c>
      <c r="G48" s="77">
        <f>'Loadshapes from Ameren'!E21</f>
        <v>0.11578110121418633</v>
      </c>
      <c r="H48" s="64" t="str">
        <f t="shared" si="8"/>
        <v>Loadshape C23 - Non-Residential Ventilation</v>
      </c>
      <c r="J48" s="78">
        <f t="shared" si="26"/>
        <v>5.6350872128949493E-2</v>
      </c>
      <c r="K48" s="78">
        <f t="shared" si="20"/>
        <v>2.9091804549346234E-2</v>
      </c>
      <c r="L48" s="78">
        <f t="shared" si="26"/>
        <v>5.0715784916054545E-2</v>
      </c>
      <c r="M48" s="78">
        <f t="shared" si="20"/>
        <v>2.7380521928796454E-2</v>
      </c>
      <c r="N48" s="78">
        <f t="shared" si="26"/>
        <v>5.384638892321842E-2</v>
      </c>
      <c r="O48" s="78">
        <f t="shared" si="20"/>
        <v>3.2514369790445793E-2</v>
      </c>
      <c r="P48" s="78">
        <f t="shared" si="26"/>
        <v>5.4472509724651189E-2</v>
      </c>
      <c r="Q48" s="78">
        <f t="shared" si="20"/>
        <v>2.8236163239071344E-2</v>
      </c>
      <c r="R48" s="78">
        <f t="shared" si="21"/>
        <v>6.0693079634683463E-2</v>
      </c>
      <c r="S48" s="78">
        <f t="shared" si="22"/>
        <v>2.3024650809639325E-2</v>
      </c>
      <c r="T48" s="78">
        <f t="shared" si="21"/>
        <v>5.7283356059701238E-2</v>
      </c>
      <c r="U48" s="78">
        <f t="shared" si="22"/>
        <v>2.3682497975629022E-2</v>
      </c>
      <c r="V48" s="78">
        <f t="shared" si="21"/>
        <v>6.2056969064676351E-2</v>
      </c>
      <c r="W48" s="78">
        <f t="shared" si="22"/>
        <v>2.1708956477659937E-2</v>
      </c>
      <c r="X48" s="78">
        <f t="shared" si="21"/>
        <v>5.9329190204690574E-2</v>
      </c>
      <c r="Y48" s="78">
        <f t="shared" si="22"/>
        <v>2.4340345141618716E-2</v>
      </c>
      <c r="Z48" s="78">
        <f t="shared" si="21"/>
        <v>5.7965300774697692E-2</v>
      </c>
      <c r="AA48" s="78">
        <f t="shared" si="22"/>
        <v>2.3024650809639325E-2</v>
      </c>
      <c r="AB48" s="78">
        <f t="shared" si="27"/>
        <v>5.6976992930382268E-2</v>
      </c>
      <c r="AC48" s="78">
        <f t="shared" si="23"/>
        <v>2.8236163239071344E-2</v>
      </c>
      <c r="AD48" s="78">
        <f t="shared" si="28"/>
        <v>5.259414732035287E-2</v>
      </c>
      <c r="AE48" s="78">
        <f t="shared" si="24"/>
        <v>3.080308716989601E-2</v>
      </c>
      <c r="AF48" s="78">
        <f t="shared" si="29"/>
        <v>5.5724751327516725E-2</v>
      </c>
      <c r="AG48" s="78">
        <f t="shared" si="25"/>
        <v>2.9947445859621124E-2</v>
      </c>
      <c r="AH48" s="79">
        <f t="shared" si="19"/>
        <v>1.0000000000000095</v>
      </c>
    </row>
    <row r="49" spans="2:34" s="72" customFormat="1" ht="13.5" thickBot="1" x14ac:dyDescent="0.25">
      <c r="B49" s="72" t="s">
        <v>176</v>
      </c>
      <c r="C49" s="80" t="s">
        <v>515</v>
      </c>
      <c r="D49" s="82">
        <v>0.2575840640516846</v>
      </c>
      <c r="E49" s="82">
        <v>0.32344375103759865</v>
      </c>
      <c r="F49" s="82">
        <v>0.18853333252958704</v>
      </c>
      <c r="G49" s="82">
        <v>0.23043885238114092</v>
      </c>
      <c r="H49" s="64" t="str">
        <f t="shared" si="8"/>
        <v>Loadshape C24 - Traffic Signal - Red Balls, always changing or flashing</v>
      </c>
      <c r="J49" s="82">
        <f t="shared" si="26"/>
        <v>3.8129220007650677E-2</v>
      </c>
      <c r="K49" s="82">
        <f t="shared" si="20"/>
        <v>4.5631068611113504E-2</v>
      </c>
      <c r="L49" s="82">
        <f t="shared" si="26"/>
        <v>3.4316298006885612E-2</v>
      </c>
      <c r="M49" s="82">
        <f t="shared" si="20"/>
        <v>4.2946888104577412E-2</v>
      </c>
      <c r="N49" s="82">
        <f t="shared" si="26"/>
        <v>3.6434588007310656E-2</v>
      </c>
      <c r="O49" s="82">
        <f t="shared" si="20"/>
        <v>5.0999429624185681E-2</v>
      </c>
      <c r="P49" s="82">
        <f t="shared" si="26"/>
        <v>3.6858246007395665E-2</v>
      </c>
      <c r="Q49" s="82">
        <f t="shared" si="20"/>
        <v>4.4288978357845461E-2</v>
      </c>
      <c r="R49" s="82">
        <f t="shared" si="21"/>
        <v>3.8485015126452395E-2</v>
      </c>
      <c r="S49" s="82">
        <f t="shared" si="22"/>
        <v>4.5825908143976891E-2</v>
      </c>
      <c r="T49" s="82">
        <f t="shared" si="21"/>
        <v>3.6322935624966295E-2</v>
      </c>
      <c r="U49" s="82">
        <f t="shared" si="22"/>
        <v>4.7135219805233379E-2</v>
      </c>
      <c r="V49" s="82">
        <f t="shared" si="21"/>
        <v>3.9349846927046822E-2</v>
      </c>
      <c r="W49" s="82">
        <f t="shared" si="22"/>
        <v>4.3207284821463923E-2</v>
      </c>
      <c r="X49" s="82">
        <f t="shared" si="21"/>
        <v>3.7620183325857953E-2</v>
      </c>
      <c r="Y49" s="82">
        <f t="shared" si="22"/>
        <v>4.8444531466489853E-2</v>
      </c>
      <c r="Z49" s="82">
        <f t="shared" si="21"/>
        <v>3.6755351525263519E-2</v>
      </c>
      <c r="AA49" s="82">
        <f t="shared" si="22"/>
        <v>4.5825908143976891E-2</v>
      </c>
      <c r="AB49" s="82">
        <f t="shared" si="27"/>
        <v>3.8552878007735686E-2</v>
      </c>
      <c r="AC49" s="82">
        <f t="shared" si="23"/>
        <v>4.4288978357845461E-2</v>
      </c>
      <c r="AD49" s="82">
        <f t="shared" si="28"/>
        <v>3.5587272007140638E-2</v>
      </c>
      <c r="AE49" s="82">
        <f t="shared" si="24"/>
        <v>4.8315249117649589E-2</v>
      </c>
      <c r="AF49" s="82">
        <f t="shared" si="29"/>
        <v>3.7705562007565675E-2</v>
      </c>
      <c r="AG49" s="82">
        <f t="shared" si="25"/>
        <v>4.6973158864381546E-2</v>
      </c>
      <c r="AH49" s="72">
        <f t="shared" si="19"/>
        <v>1.0000000000000113</v>
      </c>
    </row>
    <row r="50" spans="2:34" s="72" customFormat="1" ht="13.5" thickBot="1" x14ac:dyDescent="0.25">
      <c r="B50" s="72" t="s">
        <v>177</v>
      </c>
      <c r="C50" s="81" t="s">
        <v>516</v>
      </c>
      <c r="D50" s="82">
        <v>0.37042873420969347</v>
      </c>
      <c r="E50" s="82">
        <v>0.20897210190312923</v>
      </c>
      <c r="F50" s="82">
        <v>0.2713049319538231</v>
      </c>
      <c r="G50" s="82">
        <v>0.14929423193334984</v>
      </c>
      <c r="H50" s="64" t="str">
        <f t="shared" si="8"/>
        <v>Loadshape C25 - Traffic Signal - Red Balls, changing day, off night</v>
      </c>
      <c r="J50" s="82">
        <f t="shared" si="26"/>
        <v>5.48332007876191E-2</v>
      </c>
      <c r="K50" s="82">
        <f t="shared" si="20"/>
        <v>2.9481541347329436E-2</v>
      </c>
      <c r="L50" s="82">
        <f t="shared" si="26"/>
        <v>4.9349880708857194E-2</v>
      </c>
      <c r="M50" s="82">
        <f t="shared" si="20"/>
        <v>2.7747333032780645E-2</v>
      </c>
      <c r="N50" s="82">
        <f t="shared" si="26"/>
        <v>5.2396169641502705E-2</v>
      </c>
      <c r="O50" s="82">
        <f t="shared" si="20"/>
        <v>3.2949957976427018E-2</v>
      </c>
      <c r="P50" s="82">
        <f t="shared" si="26"/>
        <v>5.3005427428031805E-2</v>
      </c>
      <c r="Q50" s="82">
        <f t="shared" si="20"/>
        <v>2.8614437190055041E-2</v>
      </c>
      <c r="R50" s="82">
        <f t="shared" si="21"/>
        <v>5.5381052623601497E-2</v>
      </c>
      <c r="S50" s="82">
        <f t="shared" si="22"/>
        <v>2.9689193850382069E-2</v>
      </c>
      <c r="T50" s="82">
        <f t="shared" si="21"/>
        <v>5.2269757532387918E-2</v>
      </c>
      <c r="U50" s="82">
        <f t="shared" si="22"/>
        <v>3.053745653182156E-2</v>
      </c>
      <c r="V50" s="82">
        <f t="shared" si="21"/>
        <v>5.6625570660086916E-2</v>
      </c>
      <c r="W50" s="82">
        <f t="shared" si="22"/>
        <v>2.7992668487503095E-2</v>
      </c>
      <c r="X50" s="82">
        <f t="shared" si="21"/>
        <v>5.4136534587116064E-2</v>
      </c>
      <c r="Y50" s="82">
        <f t="shared" si="22"/>
        <v>3.1385719213261047E-2</v>
      </c>
      <c r="Z50" s="82">
        <f t="shared" si="21"/>
        <v>5.2892016550630638E-2</v>
      </c>
      <c r="AA50" s="82">
        <f t="shared" si="22"/>
        <v>2.9689193850382069E-2</v>
      </c>
      <c r="AB50" s="82">
        <f t="shared" si="27"/>
        <v>5.5442458574148201E-2</v>
      </c>
      <c r="AC50" s="82">
        <f t="shared" si="23"/>
        <v>2.8614437190055041E-2</v>
      </c>
      <c r="AD50" s="82">
        <f t="shared" si="28"/>
        <v>5.1177654068444496E-2</v>
      </c>
      <c r="AE50" s="82">
        <f t="shared" si="24"/>
        <v>3.1215749661878223E-2</v>
      </c>
      <c r="AF50" s="82">
        <f t="shared" si="29"/>
        <v>5.422394300109E-2</v>
      </c>
      <c r="AG50" s="82">
        <f t="shared" si="25"/>
        <v>3.0348645504603831E-2</v>
      </c>
      <c r="AH50" s="72">
        <f t="shared" si="19"/>
        <v>0.99999999999999578</v>
      </c>
    </row>
    <row r="51" spans="2:34" s="72" customFormat="1" ht="13.5" thickBot="1" x14ac:dyDescent="0.25">
      <c r="B51" s="72" t="s">
        <v>178</v>
      </c>
      <c r="C51" s="81" t="s">
        <v>517</v>
      </c>
      <c r="D51" s="82">
        <v>0.2575840640516846</v>
      </c>
      <c r="E51" s="82">
        <v>0.32344375103759865</v>
      </c>
      <c r="F51" s="82">
        <v>0.18853333252958704</v>
      </c>
      <c r="G51" s="82">
        <v>0.23043885238114092</v>
      </c>
      <c r="H51" s="64" t="str">
        <f t="shared" si="8"/>
        <v>Loadshape C26 - Traffic Signal - Green Balls, always changing</v>
      </c>
      <c r="J51" s="82">
        <f t="shared" si="26"/>
        <v>3.8129220007650677E-2</v>
      </c>
      <c r="K51" s="82">
        <f t="shared" si="20"/>
        <v>4.5631068611113504E-2</v>
      </c>
      <c r="L51" s="82">
        <f t="shared" si="26"/>
        <v>3.4316298006885612E-2</v>
      </c>
      <c r="M51" s="82">
        <f t="shared" si="20"/>
        <v>4.2946888104577412E-2</v>
      </c>
      <c r="N51" s="82">
        <f t="shared" si="26"/>
        <v>3.6434588007310656E-2</v>
      </c>
      <c r="O51" s="82">
        <f t="shared" si="20"/>
        <v>5.0999429624185681E-2</v>
      </c>
      <c r="P51" s="82">
        <f t="shared" si="26"/>
        <v>3.6858246007395665E-2</v>
      </c>
      <c r="Q51" s="82">
        <f t="shared" si="20"/>
        <v>4.4288978357845461E-2</v>
      </c>
      <c r="R51" s="82">
        <f t="shared" si="21"/>
        <v>3.8485015126452395E-2</v>
      </c>
      <c r="S51" s="82">
        <f t="shared" si="22"/>
        <v>4.5825908143976891E-2</v>
      </c>
      <c r="T51" s="82">
        <f t="shared" si="21"/>
        <v>3.6322935624966295E-2</v>
      </c>
      <c r="U51" s="82">
        <f t="shared" si="22"/>
        <v>4.7135219805233379E-2</v>
      </c>
      <c r="V51" s="82">
        <f t="shared" si="21"/>
        <v>3.9349846927046822E-2</v>
      </c>
      <c r="W51" s="82">
        <f t="shared" si="22"/>
        <v>4.3207284821463923E-2</v>
      </c>
      <c r="X51" s="82">
        <f t="shared" si="21"/>
        <v>3.7620183325857953E-2</v>
      </c>
      <c r="Y51" s="82">
        <f t="shared" si="22"/>
        <v>4.8444531466489853E-2</v>
      </c>
      <c r="Z51" s="82">
        <f t="shared" si="21"/>
        <v>3.6755351525263519E-2</v>
      </c>
      <c r="AA51" s="82">
        <f t="shared" si="22"/>
        <v>4.5825908143976891E-2</v>
      </c>
      <c r="AB51" s="82">
        <f t="shared" si="27"/>
        <v>3.8552878007735686E-2</v>
      </c>
      <c r="AC51" s="82">
        <f t="shared" si="23"/>
        <v>4.4288978357845461E-2</v>
      </c>
      <c r="AD51" s="82">
        <f t="shared" si="28"/>
        <v>3.5587272007140638E-2</v>
      </c>
      <c r="AE51" s="82">
        <f t="shared" si="24"/>
        <v>4.8315249117649589E-2</v>
      </c>
      <c r="AF51" s="82">
        <f t="shared" si="29"/>
        <v>3.7705562007565675E-2</v>
      </c>
      <c r="AG51" s="82">
        <f t="shared" si="25"/>
        <v>4.6973158864381546E-2</v>
      </c>
      <c r="AH51" s="72">
        <f t="shared" si="19"/>
        <v>1.0000000000000113</v>
      </c>
    </row>
    <row r="52" spans="2:34" s="72" customFormat="1" ht="13.5" thickBot="1" x14ac:dyDescent="0.25">
      <c r="B52" s="72" t="s">
        <v>179</v>
      </c>
      <c r="C52" s="81" t="s">
        <v>518</v>
      </c>
      <c r="D52" s="82">
        <v>0.37042873420969347</v>
      </c>
      <c r="E52" s="82">
        <v>0.20897210190312923</v>
      </c>
      <c r="F52" s="82">
        <v>0.2713049319538231</v>
      </c>
      <c r="G52" s="82">
        <v>0.14929423193334984</v>
      </c>
      <c r="H52" s="64" t="str">
        <f t="shared" si="8"/>
        <v>Loadshape C27 - Traffic Signal - Green Balls, changing day, off night</v>
      </c>
      <c r="J52" s="82">
        <f t="shared" si="26"/>
        <v>5.48332007876191E-2</v>
      </c>
      <c r="K52" s="82">
        <f t="shared" si="20"/>
        <v>2.9481541347329436E-2</v>
      </c>
      <c r="L52" s="82">
        <f t="shared" si="26"/>
        <v>4.9349880708857194E-2</v>
      </c>
      <c r="M52" s="82">
        <f t="shared" si="20"/>
        <v>2.7747333032780645E-2</v>
      </c>
      <c r="N52" s="82">
        <f t="shared" si="26"/>
        <v>5.2396169641502705E-2</v>
      </c>
      <c r="O52" s="82">
        <f t="shared" si="20"/>
        <v>3.2949957976427018E-2</v>
      </c>
      <c r="P52" s="82">
        <f t="shared" si="26"/>
        <v>5.3005427428031805E-2</v>
      </c>
      <c r="Q52" s="82">
        <f t="shared" si="20"/>
        <v>2.8614437190055041E-2</v>
      </c>
      <c r="R52" s="82">
        <f t="shared" si="21"/>
        <v>5.5381052623601497E-2</v>
      </c>
      <c r="S52" s="82">
        <f t="shared" si="22"/>
        <v>2.9689193850382069E-2</v>
      </c>
      <c r="T52" s="82">
        <f t="shared" si="21"/>
        <v>5.2269757532387918E-2</v>
      </c>
      <c r="U52" s="82">
        <f t="shared" si="22"/>
        <v>3.053745653182156E-2</v>
      </c>
      <c r="V52" s="82">
        <f t="shared" si="21"/>
        <v>5.6625570660086916E-2</v>
      </c>
      <c r="W52" s="82">
        <f t="shared" si="22"/>
        <v>2.7992668487503095E-2</v>
      </c>
      <c r="X52" s="82">
        <f t="shared" si="21"/>
        <v>5.4136534587116064E-2</v>
      </c>
      <c r="Y52" s="82">
        <f t="shared" si="22"/>
        <v>3.1385719213261047E-2</v>
      </c>
      <c r="Z52" s="82">
        <f t="shared" si="21"/>
        <v>5.2892016550630638E-2</v>
      </c>
      <c r="AA52" s="82">
        <f t="shared" si="22"/>
        <v>2.9689193850382069E-2</v>
      </c>
      <c r="AB52" s="82">
        <f t="shared" si="27"/>
        <v>5.5442458574148201E-2</v>
      </c>
      <c r="AC52" s="82">
        <f t="shared" si="23"/>
        <v>2.8614437190055041E-2</v>
      </c>
      <c r="AD52" s="82">
        <f t="shared" si="28"/>
        <v>5.1177654068444496E-2</v>
      </c>
      <c r="AE52" s="82">
        <f t="shared" si="24"/>
        <v>3.1215749661878223E-2</v>
      </c>
      <c r="AF52" s="82">
        <f t="shared" si="29"/>
        <v>5.422394300109E-2</v>
      </c>
      <c r="AG52" s="82">
        <f t="shared" si="25"/>
        <v>3.0348645504603831E-2</v>
      </c>
      <c r="AH52" s="72">
        <f t="shared" si="19"/>
        <v>0.99999999999999578</v>
      </c>
    </row>
    <row r="53" spans="2:34" s="72" customFormat="1" ht="13.5" thickBot="1" x14ac:dyDescent="0.25">
      <c r="B53" s="72" t="s">
        <v>180</v>
      </c>
      <c r="C53" s="81" t="s">
        <v>519</v>
      </c>
      <c r="D53" s="82">
        <v>0.2575840640516846</v>
      </c>
      <c r="E53" s="82">
        <v>0.32344375103759865</v>
      </c>
      <c r="F53" s="82">
        <v>0.18853333252958704</v>
      </c>
      <c r="G53" s="82">
        <v>0.23043885238114092</v>
      </c>
      <c r="H53" s="64" t="str">
        <f t="shared" si="8"/>
        <v>Loadshape C28 - Traffic Signal - Red Arrows</v>
      </c>
      <c r="J53" s="82">
        <f t="shared" si="26"/>
        <v>3.8129220007650677E-2</v>
      </c>
      <c r="K53" s="82">
        <f t="shared" si="20"/>
        <v>4.5631068611113504E-2</v>
      </c>
      <c r="L53" s="82">
        <f t="shared" si="26"/>
        <v>3.4316298006885612E-2</v>
      </c>
      <c r="M53" s="82">
        <f t="shared" si="20"/>
        <v>4.2946888104577412E-2</v>
      </c>
      <c r="N53" s="82">
        <f t="shared" si="26"/>
        <v>3.6434588007310656E-2</v>
      </c>
      <c r="O53" s="82">
        <f t="shared" si="20"/>
        <v>5.0999429624185681E-2</v>
      </c>
      <c r="P53" s="82">
        <f t="shared" si="26"/>
        <v>3.6858246007395665E-2</v>
      </c>
      <c r="Q53" s="82">
        <f t="shared" si="20"/>
        <v>4.4288978357845461E-2</v>
      </c>
      <c r="R53" s="82">
        <f t="shared" si="21"/>
        <v>3.8485015126452395E-2</v>
      </c>
      <c r="S53" s="82">
        <f t="shared" si="22"/>
        <v>4.5825908143976891E-2</v>
      </c>
      <c r="T53" s="82">
        <f t="shared" si="21"/>
        <v>3.6322935624966295E-2</v>
      </c>
      <c r="U53" s="82">
        <f t="shared" si="22"/>
        <v>4.7135219805233379E-2</v>
      </c>
      <c r="V53" s="82">
        <f t="shared" si="21"/>
        <v>3.9349846927046822E-2</v>
      </c>
      <c r="W53" s="82">
        <f t="shared" si="22"/>
        <v>4.3207284821463923E-2</v>
      </c>
      <c r="X53" s="82">
        <f t="shared" si="21"/>
        <v>3.7620183325857953E-2</v>
      </c>
      <c r="Y53" s="82">
        <f t="shared" si="22"/>
        <v>4.8444531466489853E-2</v>
      </c>
      <c r="Z53" s="82">
        <f t="shared" si="21"/>
        <v>3.6755351525263519E-2</v>
      </c>
      <c r="AA53" s="82">
        <f t="shared" si="22"/>
        <v>4.5825908143976891E-2</v>
      </c>
      <c r="AB53" s="82">
        <f t="shared" si="27"/>
        <v>3.8552878007735686E-2</v>
      </c>
      <c r="AC53" s="82">
        <f t="shared" si="23"/>
        <v>4.4288978357845461E-2</v>
      </c>
      <c r="AD53" s="82">
        <f t="shared" si="28"/>
        <v>3.5587272007140638E-2</v>
      </c>
      <c r="AE53" s="82">
        <f t="shared" si="24"/>
        <v>4.8315249117649589E-2</v>
      </c>
      <c r="AF53" s="82">
        <f t="shared" si="29"/>
        <v>3.7705562007565675E-2</v>
      </c>
      <c r="AG53" s="82">
        <f t="shared" si="25"/>
        <v>4.6973158864381546E-2</v>
      </c>
      <c r="AH53" s="72">
        <f t="shared" si="19"/>
        <v>1.0000000000000113</v>
      </c>
    </row>
    <row r="54" spans="2:34" s="72" customFormat="1" ht="13.5" thickBot="1" x14ac:dyDescent="0.25">
      <c r="B54" s="72" t="s">
        <v>181</v>
      </c>
      <c r="C54" s="81" t="s">
        <v>520</v>
      </c>
      <c r="D54" s="82">
        <v>0.2575840640516846</v>
      </c>
      <c r="E54" s="82">
        <v>0.32344375103759865</v>
      </c>
      <c r="F54" s="82">
        <v>0.18853333252958704</v>
      </c>
      <c r="G54" s="82">
        <v>0.23043885238114092</v>
      </c>
      <c r="H54" s="64" t="str">
        <f t="shared" si="8"/>
        <v>Loadshape C29 - Traffic Signal - Green Arrows</v>
      </c>
      <c r="J54" s="82">
        <f t="shared" si="26"/>
        <v>3.8129220007650677E-2</v>
      </c>
      <c r="K54" s="82">
        <f t="shared" si="20"/>
        <v>4.5631068611113504E-2</v>
      </c>
      <c r="L54" s="82">
        <f t="shared" si="26"/>
        <v>3.4316298006885612E-2</v>
      </c>
      <c r="M54" s="82">
        <f t="shared" si="20"/>
        <v>4.2946888104577412E-2</v>
      </c>
      <c r="N54" s="82">
        <f t="shared" si="26"/>
        <v>3.6434588007310656E-2</v>
      </c>
      <c r="O54" s="82">
        <f t="shared" si="20"/>
        <v>5.0999429624185681E-2</v>
      </c>
      <c r="P54" s="82">
        <f t="shared" si="26"/>
        <v>3.6858246007395665E-2</v>
      </c>
      <c r="Q54" s="82">
        <f t="shared" si="20"/>
        <v>4.4288978357845461E-2</v>
      </c>
      <c r="R54" s="82">
        <f t="shared" si="21"/>
        <v>3.8485015126452395E-2</v>
      </c>
      <c r="S54" s="82">
        <f t="shared" si="22"/>
        <v>4.5825908143976891E-2</v>
      </c>
      <c r="T54" s="82">
        <f t="shared" si="21"/>
        <v>3.6322935624966295E-2</v>
      </c>
      <c r="U54" s="82">
        <f t="shared" si="22"/>
        <v>4.7135219805233379E-2</v>
      </c>
      <c r="V54" s="82">
        <f t="shared" si="21"/>
        <v>3.9349846927046822E-2</v>
      </c>
      <c r="W54" s="82">
        <f t="shared" si="22"/>
        <v>4.3207284821463923E-2</v>
      </c>
      <c r="X54" s="82">
        <f t="shared" si="21"/>
        <v>3.7620183325857953E-2</v>
      </c>
      <c r="Y54" s="82">
        <f t="shared" si="22"/>
        <v>4.8444531466489853E-2</v>
      </c>
      <c r="Z54" s="82">
        <f t="shared" si="21"/>
        <v>3.6755351525263519E-2</v>
      </c>
      <c r="AA54" s="82">
        <f t="shared" si="22"/>
        <v>4.5825908143976891E-2</v>
      </c>
      <c r="AB54" s="82">
        <f t="shared" si="27"/>
        <v>3.8552878007735686E-2</v>
      </c>
      <c r="AC54" s="82">
        <f t="shared" si="23"/>
        <v>4.4288978357845461E-2</v>
      </c>
      <c r="AD54" s="82">
        <f t="shared" si="28"/>
        <v>3.5587272007140638E-2</v>
      </c>
      <c r="AE54" s="82">
        <f t="shared" si="24"/>
        <v>4.8315249117649589E-2</v>
      </c>
      <c r="AF54" s="82">
        <f t="shared" si="29"/>
        <v>3.7705562007565675E-2</v>
      </c>
      <c r="AG54" s="82">
        <f t="shared" si="25"/>
        <v>4.6973158864381546E-2</v>
      </c>
      <c r="AH54" s="72">
        <f t="shared" si="19"/>
        <v>1.0000000000000113</v>
      </c>
    </row>
    <row r="55" spans="2:34" s="72" customFormat="1" ht="13.5" thickBot="1" x14ac:dyDescent="0.25">
      <c r="B55" s="72" t="s">
        <v>182</v>
      </c>
      <c r="C55" s="81" t="s">
        <v>521</v>
      </c>
      <c r="D55" s="82">
        <v>0.2575840640516846</v>
      </c>
      <c r="E55" s="82">
        <v>0.32344375103759865</v>
      </c>
      <c r="F55" s="82">
        <v>0.18853333252958704</v>
      </c>
      <c r="G55" s="82">
        <v>0.23043885238114092</v>
      </c>
      <c r="H55" s="64" t="str">
        <f t="shared" si="8"/>
        <v>Loadshape C30 - Traffic Signal - Flashing Yellows</v>
      </c>
      <c r="J55" s="82">
        <f t="shared" si="26"/>
        <v>3.8129220007650677E-2</v>
      </c>
      <c r="K55" s="82">
        <f t="shared" si="20"/>
        <v>4.5631068611113504E-2</v>
      </c>
      <c r="L55" s="82">
        <f t="shared" si="26"/>
        <v>3.4316298006885612E-2</v>
      </c>
      <c r="M55" s="82">
        <f t="shared" si="20"/>
        <v>4.2946888104577412E-2</v>
      </c>
      <c r="N55" s="82">
        <f t="shared" si="26"/>
        <v>3.6434588007310656E-2</v>
      </c>
      <c r="O55" s="82">
        <f t="shared" si="20"/>
        <v>5.0999429624185681E-2</v>
      </c>
      <c r="P55" s="82">
        <f t="shared" si="26"/>
        <v>3.6858246007395665E-2</v>
      </c>
      <c r="Q55" s="82">
        <f t="shared" si="20"/>
        <v>4.4288978357845461E-2</v>
      </c>
      <c r="R55" s="82">
        <f t="shared" si="21"/>
        <v>3.8485015126452395E-2</v>
      </c>
      <c r="S55" s="82">
        <f t="shared" si="22"/>
        <v>4.5825908143976891E-2</v>
      </c>
      <c r="T55" s="82">
        <f t="shared" si="21"/>
        <v>3.6322935624966295E-2</v>
      </c>
      <c r="U55" s="82">
        <f t="shared" si="22"/>
        <v>4.7135219805233379E-2</v>
      </c>
      <c r="V55" s="82">
        <f t="shared" si="21"/>
        <v>3.9349846927046822E-2</v>
      </c>
      <c r="W55" s="82">
        <f t="shared" si="22"/>
        <v>4.3207284821463923E-2</v>
      </c>
      <c r="X55" s="82">
        <f t="shared" si="21"/>
        <v>3.7620183325857953E-2</v>
      </c>
      <c r="Y55" s="82">
        <f t="shared" si="22"/>
        <v>4.8444531466489853E-2</v>
      </c>
      <c r="Z55" s="82">
        <f t="shared" si="21"/>
        <v>3.6755351525263519E-2</v>
      </c>
      <c r="AA55" s="82">
        <f t="shared" si="22"/>
        <v>4.5825908143976891E-2</v>
      </c>
      <c r="AB55" s="82">
        <f t="shared" si="27"/>
        <v>3.8552878007735686E-2</v>
      </c>
      <c r="AC55" s="82">
        <f t="shared" si="23"/>
        <v>4.4288978357845461E-2</v>
      </c>
      <c r="AD55" s="82">
        <f t="shared" si="28"/>
        <v>3.5587272007140638E-2</v>
      </c>
      <c r="AE55" s="82">
        <f t="shared" si="24"/>
        <v>4.8315249117649589E-2</v>
      </c>
      <c r="AF55" s="82">
        <f t="shared" si="29"/>
        <v>3.7705562007565675E-2</v>
      </c>
      <c r="AG55" s="82">
        <f t="shared" si="25"/>
        <v>4.6973158864381546E-2</v>
      </c>
      <c r="AH55" s="72">
        <f t="shared" si="19"/>
        <v>1.0000000000000113</v>
      </c>
    </row>
    <row r="56" spans="2:34" s="72" customFormat="1" ht="13.5" thickBot="1" x14ac:dyDescent="0.25">
      <c r="B56" s="72" t="s">
        <v>183</v>
      </c>
      <c r="C56" s="81" t="s">
        <v>522</v>
      </c>
      <c r="D56" s="82">
        <v>0.2575840640516846</v>
      </c>
      <c r="E56" s="82">
        <v>0.32344375103759865</v>
      </c>
      <c r="F56" s="82">
        <v>0.18853333252958704</v>
      </c>
      <c r="G56" s="82">
        <v>0.23043885238114092</v>
      </c>
      <c r="H56" s="64" t="str">
        <f t="shared" si="8"/>
        <v>Loadshape C31 - Traffic Signal - “Hand” Don’t Walk Signal</v>
      </c>
      <c r="J56" s="82">
        <f t="shared" si="26"/>
        <v>3.8129220007650677E-2</v>
      </c>
      <c r="K56" s="82">
        <f t="shared" si="20"/>
        <v>4.5631068611113504E-2</v>
      </c>
      <c r="L56" s="82">
        <f t="shared" si="26"/>
        <v>3.4316298006885612E-2</v>
      </c>
      <c r="M56" s="82">
        <f t="shared" si="20"/>
        <v>4.2946888104577412E-2</v>
      </c>
      <c r="N56" s="82">
        <f t="shared" si="26"/>
        <v>3.6434588007310656E-2</v>
      </c>
      <c r="O56" s="82">
        <f t="shared" si="20"/>
        <v>5.0999429624185681E-2</v>
      </c>
      <c r="P56" s="82">
        <f t="shared" si="26"/>
        <v>3.6858246007395665E-2</v>
      </c>
      <c r="Q56" s="82">
        <f t="shared" si="20"/>
        <v>4.4288978357845461E-2</v>
      </c>
      <c r="R56" s="82">
        <f t="shared" si="21"/>
        <v>3.8485015126452395E-2</v>
      </c>
      <c r="S56" s="82">
        <f t="shared" si="22"/>
        <v>4.5825908143976891E-2</v>
      </c>
      <c r="T56" s="82">
        <f t="shared" si="21"/>
        <v>3.6322935624966295E-2</v>
      </c>
      <c r="U56" s="82">
        <f t="shared" si="22"/>
        <v>4.7135219805233379E-2</v>
      </c>
      <c r="V56" s="82">
        <f t="shared" si="21"/>
        <v>3.9349846927046822E-2</v>
      </c>
      <c r="W56" s="82">
        <f t="shared" si="22"/>
        <v>4.3207284821463923E-2</v>
      </c>
      <c r="X56" s="82">
        <f t="shared" si="21"/>
        <v>3.7620183325857953E-2</v>
      </c>
      <c r="Y56" s="82">
        <f t="shared" si="22"/>
        <v>4.8444531466489853E-2</v>
      </c>
      <c r="Z56" s="82">
        <f t="shared" si="21"/>
        <v>3.6755351525263519E-2</v>
      </c>
      <c r="AA56" s="82">
        <f t="shared" si="22"/>
        <v>4.5825908143976891E-2</v>
      </c>
      <c r="AB56" s="82">
        <f t="shared" si="27"/>
        <v>3.8552878007735686E-2</v>
      </c>
      <c r="AC56" s="82">
        <f t="shared" si="23"/>
        <v>4.4288978357845461E-2</v>
      </c>
      <c r="AD56" s="82">
        <f t="shared" si="28"/>
        <v>3.5587272007140638E-2</v>
      </c>
      <c r="AE56" s="82">
        <f t="shared" si="24"/>
        <v>4.8315249117649589E-2</v>
      </c>
      <c r="AF56" s="82">
        <f t="shared" si="29"/>
        <v>3.7705562007565675E-2</v>
      </c>
      <c r="AG56" s="82">
        <f t="shared" si="25"/>
        <v>4.6973158864381546E-2</v>
      </c>
      <c r="AH56" s="72">
        <f t="shared" si="19"/>
        <v>1.0000000000000113</v>
      </c>
    </row>
    <row r="57" spans="2:34" s="72" customFormat="1" ht="13.5" thickBot="1" x14ac:dyDescent="0.25">
      <c r="B57" s="72" t="s">
        <v>184</v>
      </c>
      <c r="C57" s="81" t="s">
        <v>523</v>
      </c>
      <c r="D57" s="82">
        <v>0.2575840640516846</v>
      </c>
      <c r="E57" s="82">
        <v>0.32344375103759865</v>
      </c>
      <c r="F57" s="82">
        <v>0.18853333252958704</v>
      </c>
      <c r="G57" s="82">
        <v>0.23043885238114092</v>
      </c>
      <c r="H57" s="64" t="str">
        <f t="shared" si="8"/>
        <v>Loadshape C32 - Traffic Signal - “Man” Walk Signal</v>
      </c>
      <c r="J57" s="82">
        <f t="shared" si="26"/>
        <v>3.8129220007650677E-2</v>
      </c>
      <c r="K57" s="82">
        <f t="shared" si="20"/>
        <v>4.5631068611113504E-2</v>
      </c>
      <c r="L57" s="82">
        <f t="shared" si="26"/>
        <v>3.4316298006885612E-2</v>
      </c>
      <c r="M57" s="82">
        <f t="shared" si="20"/>
        <v>4.2946888104577412E-2</v>
      </c>
      <c r="N57" s="82">
        <f t="shared" si="26"/>
        <v>3.6434588007310656E-2</v>
      </c>
      <c r="O57" s="82">
        <f t="shared" si="20"/>
        <v>5.0999429624185681E-2</v>
      </c>
      <c r="P57" s="82">
        <f t="shared" si="26"/>
        <v>3.6858246007395665E-2</v>
      </c>
      <c r="Q57" s="82">
        <f t="shared" si="20"/>
        <v>4.4288978357845461E-2</v>
      </c>
      <c r="R57" s="82">
        <f t="shared" si="21"/>
        <v>3.8485015126452395E-2</v>
      </c>
      <c r="S57" s="82">
        <f t="shared" si="22"/>
        <v>4.5825908143976891E-2</v>
      </c>
      <c r="T57" s="82">
        <f t="shared" si="21"/>
        <v>3.6322935624966295E-2</v>
      </c>
      <c r="U57" s="82">
        <f t="shared" si="22"/>
        <v>4.7135219805233379E-2</v>
      </c>
      <c r="V57" s="82">
        <f t="shared" si="21"/>
        <v>3.9349846927046822E-2</v>
      </c>
      <c r="W57" s="82">
        <f t="shared" si="22"/>
        <v>4.3207284821463923E-2</v>
      </c>
      <c r="X57" s="82">
        <f t="shared" si="21"/>
        <v>3.7620183325857953E-2</v>
      </c>
      <c r="Y57" s="82">
        <f t="shared" si="22"/>
        <v>4.8444531466489853E-2</v>
      </c>
      <c r="Z57" s="82">
        <f t="shared" si="21"/>
        <v>3.6755351525263519E-2</v>
      </c>
      <c r="AA57" s="82">
        <f t="shared" si="22"/>
        <v>4.5825908143976891E-2</v>
      </c>
      <c r="AB57" s="82">
        <f t="shared" si="27"/>
        <v>3.8552878007735686E-2</v>
      </c>
      <c r="AC57" s="82">
        <f t="shared" si="23"/>
        <v>4.4288978357845461E-2</v>
      </c>
      <c r="AD57" s="82">
        <f t="shared" si="28"/>
        <v>3.5587272007140638E-2</v>
      </c>
      <c r="AE57" s="82">
        <f t="shared" si="24"/>
        <v>4.8315249117649589E-2</v>
      </c>
      <c r="AF57" s="82">
        <f t="shared" si="29"/>
        <v>3.7705562007565675E-2</v>
      </c>
      <c r="AG57" s="82">
        <f t="shared" si="25"/>
        <v>4.6973158864381546E-2</v>
      </c>
      <c r="AH57" s="72">
        <f t="shared" si="19"/>
        <v>1.0000000000000113</v>
      </c>
    </row>
    <row r="58" spans="2:34" s="72" customFormat="1" ht="13.5" thickBot="1" x14ac:dyDescent="0.25">
      <c r="B58" s="72" t="s">
        <v>185</v>
      </c>
      <c r="C58" s="81" t="s">
        <v>524</v>
      </c>
      <c r="D58" s="82">
        <v>0.2575840640516846</v>
      </c>
      <c r="E58" s="82">
        <v>0.32344375103759865</v>
      </c>
      <c r="F58" s="82">
        <v>0.18853333252958704</v>
      </c>
      <c r="G58" s="82">
        <v>0.23043885238114092</v>
      </c>
      <c r="H58" s="64" t="str">
        <f t="shared" si="8"/>
        <v>Loadshape C33 - Traffic Signal - Bi-Modal Walk/Don’t Walk</v>
      </c>
      <c r="J58" s="82">
        <f t="shared" si="26"/>
        <v>3.8129220007650677E-2</v>
      </c>
      <c r="K58" s="82">
        <f t="shared" si="20"/>
        <v>4.5631068611113504E-2</v>
      </c>
      <c r="L58" s="82">
        <f t="shared" si="26"/>
        <v>3.4316298006885612E-2</v>
      </c>
      <c r="M58" s="82">
        <f t="shared" si="20"/>
        <v>4.2946888104577412E-2</v>
      </c>
      <c r="N58" s="82">
        <f t="shared" si="26"/>
        <v>3.6434588007310656E-2</v>
      </c>
      <c r="O58" s="82">
        <f t="shared" si="20"/>
        <v>5.0999429624185681E-2</v>
      </c>
      <c r="P58" s="82">
        <f t="shared" si="26"/>
        <v>3.6858246007395665E-2</v>
      </c>
      <c r="Q58" s="82">
        <f t="shared" si="20"/>
        <v>4.4288978357845461E-2</v>
      </c>
      <c r="R58" s="82">
        <f t="shared" si="21"/>
        <v>3.8485015126452395E-2</v>
      </c>
      <c r="S58" s="82">
        <f t="shared" si="22"/>
        <v>4.5825908143976891E-2</v>
      </c>
      <c r="T58" s="82">
        <f t="shared" si="21"/>
        <v>3.6322935624966295E-2</v>
      </c>
      <c r="U58" s="82">
        <f t="shared" si="22"/>
        <v>4.7135219805233379E-2</v>
      </c>
      <c r="V58" s="82">
        <f t="shared" si="21"/>
        <v>3.9349846927046822E-2</v>
      </c>
      <c r="W58" s="82">
        <f t="shared" si="22"/>
        <v>4.3207284821463923E-2</v>
      </c>
      <c r="X58" s="82">
        <f t="shared" si="21"/>
        <v>3.7620183325857953E-2</v>
      </c>
      <c r="Y58" s="82">
        <f t="shared" si="22"/>
        <v>4.8444531466489853E-2</v>
      </c>
      <c r="Z58" s="82">
        <f t="shared" si="21"/>
        <v>3.6755351525263519E-2</v>
      </c>
      <c r="AA58" s="82">
        <f t="shared" si="22"/>
        <v>4.5825908143976891E-2</v>
      </c>
      <c r="AB58" s="82">
        <f t="shared" si="27"/>
        <v>3.8552878007735686E-2</v>
      </c>
      <c r="AC58" s="82">
        <f t="shared" si="23"/>
        <v>4.4288978357845461E-2</v>
      </c>
      <c r="AD58" s="82">
        <f t="shared" si="28"/>
        <v>3.5587272007140638E-2</v>
      </c>
      <c r="AE58" s="82">
        <f t="shared" si="24"/>
        <v>4.8315249117649589E-2</v>
      </c>
      <c r="AF58" s="82">
        <f t="shared" si="29"/>
        <v>3.7705562007565675E-2</v>
      </c>
      <c r="AG58" s="82">
        <f t="shared" si="25"/>
        <v>4.6973158864381546E-2</v>
      </c>
      <c r="AH58" s="72">
        <f t="shared" si="19"/>
        <v>1.0000000000000113</v>
      </c>
    </row>
    <row r="59" spans="2:34" s="72" customFormat="1" ht="13.5" thickBot="1" x14ac:dyDescent="0.25">
      <c r="B59" s="72" t="s">
        <v>420</v>
      </c>
      <c r="C59" s="81" t="s">
        <v>525</v>
      </c>
      <c r="D59" s="82">
        <v>0.47546654039452096</v>
      </c>
      <c r="E59" s="82">
        <v>0.10241987503584341</v>
      </c>
      <c r="F59" s="82">
        <v>0.3479693226521689</v>
      </c>
      <c r="G59" s="82">
        <v>7.4144261917485299E-2</v>
      </c>
      <c r="H59" s="64" t="str">
        <f t="shared" si="8"/>
        <v>Loadshape C34 - Industrial Motor</v>
      </c>
      <c r="J59" s="82">
        <f t="shared" si="26"/>
        <v>7.0381560255767917E-2</v>
      </c>
      <c r="K59" s="82">
        <f t="shared" si="20"/>
        <v>1.4449276976011102E-2</v>
      </c>
      <c r="L59" s="82">
        <f t="shared" si="26"/>
        <v>6.3343404230191122E-2</v>
      </c>
      <c r="M59" s="82">
        <f t="shared" si="20"/>
        <v>1.359931950683398E-2</v>
      </c>
      <c r="N59" s="82">
        <f t="shared" si="26"/>
        <v>6.7253490911067124E-2</v>
      </c>
      <c r="O59" s="82">
        <f t="shared" si="20"/>
        <v>1.6149191914365351E-2</v>
      </c>
      <c r="P59" s="82">
        <f t="shared" si="26"/>
        <v>6.8035508247242318E-2</v>
      </c>
      <c r="Q59" s="82">
        <f t="shared" si="20"/>
        <v>1.4024298241422541E-2</v>
      </c>
      <c r="R59" s="82">
        <f t="shared" si="21"/>
        <v>7.1030435128539057E-2</v>
      </c>
      <c r="S59" s="82">
        <f t="shared" si="22"/>
        <v>1.4744597540409009E-2</v>
      </c>
      <c r="T59" s="82">
        <f t="shared" si="21"/>
        <v>6.7039961244913251E-2</v>
      </c>
      <c r="U59" s="82">
        <f t="shared" si="22"/>
        <v>1.5165871755849264E-2</v>
      </c>
      <c r="V59" s="82">
        <f t="shared" si="21"/>
        <v>7.2626624681989355E-2</v>
      </c>
      <c r="W59" s="82">
        <f t="shared" si="22"/>
        <v>1.3902049109528495E-2</v>
      </c>
      <c r="X59" s="82">
        <f t="shared" si="21"/>
        <v>6.9434245575088732E-2</v>
      </c>
      <c r="Y59" s="82">
        <f t="shared" si="22"/>
        <v>1.5587145971289523E-2</v>
      </c>
      <c r="Z59" s="82">
        <f t="shared" si="21"/>
        <v>6.7838056021638421E-2</v>
      </c>
      <c r="AA59" s="82">
        <f t="shared" si="22"/>
        <v>1.4744597540409009E-2</v>
      </c>
      <c r="AB59" s="82">
        <f t="shared" si="27"/>
        <v>7.1163577591943097E-2</v>
      </c>
      <c r="AC59" s="82">
        <f t="shared" si="23"/>
        <v>1.4024298241422541E-2</v>
      </c>
      <c r="AD59" s="82">
        <f t="shared" si="28"/>
        <v>6.568945623871672E-2</v>
      </c>
      <c r="AE59" s="82">
        <f t="shared" si="24"/>
        <v>1.5299234445188227E-2</v>
      </c>
      <c r="AF59" s="82">
        <f t="shared" si="29"/>
        <v>6.9599542919592708E-2</v>
      </c>
      <c r="AG59" s="82">
        <f t="shared" si="25"/>
        <v>1.4874255710599665E-2</v>
      </c>
      <c r="AH59" s="72">
        <f t="shared" si="19"/>
        <v>1.0000000000000187</v>
      </c>
    </row>
    <row r="60" spans="2:34" s="72" customFormat="1" ht="13.5" thickBot="1" x14ac:dyDescent="0.25">
      <c r="B60" s="72" t="s">
        <v>421</v>
      </c>
      <c r="C60" s="81" t="s">
        <v>526</v>
      </c>
      <c r="D60" s="82">
        <v>0.47546654039452096</v>
      </c>
      <c r="E60" s="82">
        <v>0.10241987503584341</v>
      </c>
      <c r="F60" s="82">
        <v>0.3479693226521689</v>
      </c>
      <c r="G60" s="82">
        <v>7.4144261917485299E-2</v>
      </c>
      <c r="H60" s="64" t="str">
        <f t="shared" si="8"/>
        <v>Loadshape C35 - Industrial Process</v>
      </c>
      <c r="J60" s="82">
        <f t="shared" si="26"/>
        <v>7.0381560255767917E-2</v>
      </c>
      <c r="K60" s="82">
        <f t="shared" si="20"/>
        <v>1.4449276976011102E-2</v>
      </c>
      <c r="L60" s="82">
        <f t="shared" si="26"/>
        <v>6.3343404230191122E-2</v>
      </c>
      <c r="M60" s="82">
        <f t="shared" si="20"/>
        <v>1.359931950683398E-2</v>
      </c>
      <c r="N60" s="82">
        <f t="shared" si="26"/>
        <v>6.7253490911067124E-2</v>
      </c>
      <c r="O60" s="82">
        <f t="shared" si="20"/>
        <v>1.6149191914365351E-2</v>
      </c>
      <c r="P60" s="82">
        <f t="shared" si="26"/>
        <v>6.8035508247242318E-2</v>
      </c>
      <c r="Q60" s="82">
        <f t="shared" si="20"/>
        <v>1.4024298241422541E-2</v>
      </c>
      <c r="R60" s="82">
        <f t="shared" si="21"/>
        <v>7.1030435128539057E-2</v>
      </c>
      <c r="S60" s="82">
        <f t="shared" si="22"/>
        <v>1.4744597540409009E-2</v>
      </c>
      <c r="T60" s="82">
        <f t="shared" si="21"/>
        <v>6.7039961244913251E-2</v>
      </c>
      <c r="U60" s="82">
        <f t="shared" si="22"/>
        <v>1.5165871755849264E-2</v>
      </c>
      <c r="V60" s="82">
        <f t="shared" si="21"/>
        <v>7.2626624681989355E-2</v>
      </c>
      <c r="W60" s="82">
        <f t="shared" si="22"/>
        <v>1.3902049109528495E-2</v>
      </c>
      <c r="X60" s="82">
        <f t="shared" si="21"/>
        <v>6.9434245575088732E-2</v>
      </c>
      <c r="Y60" s="82">
        <f t="shared" si="22"/>
        <v>1.5587145971289523E-2</v>
      </c>
      <c r="Z60" s="82">
        <f t="shared" si="21"/>
        <v>6.7838056021638421E-2</v>
      </c>
      <c r="AA60" s="82">
        <f t="shared" si="22"/>
        <v>1.4744597540409009E-2</v>
      </c>
      <c r="AB60" s="82">
        <f t="shared" si="27"/>
        <v>7.1163577591943097E-2</v>
      </c>
      <c r="AC60" s="82">
        <f t="shared" si="23"/>
        <v>1.4024298241422541E-2</v>
      </c>
      <c r="AD60" s="82">
        <f t="shared" si="28"/>
        <v>6.568945623871672E-2</v>
      </c>
      <c r="AE60" s="82">
        <f t="shared" si="24"/>
        <v>1.5299234445188227E-2</v>
      </c>
      <c r="AF60" s="82">
        <f t="shared" si="29"/>
        <v>6.9599542919592708E-2</v>
      </c>
      <c r="AG60" s="82">
        <f t="shared" si="25"/>
        <v>1.4874255710599665E-2</v>
      </c>
      <c r="AH60" s="72">
        <f t="shared" si="19"/>
        <v>1.0000000000000187</v>
      </c>
    </row>
    <row r="61" spans="2:34" s="72" customFormat="1" ht="13.5" thickBot="1" x14ac:dyDescent="0.25">
      <c r="B61" s="72" t="s">
        <v>422</v>
      </c>
      <c r="C61" s="81" t="s">
        <v>527</v>
      </c>
      <c r="D61" s="82">
        <v>0.38677990914442106</v>
      </c>
      <c r="E61" s="82">
        <v>0.4856339817987198</v>
      </c>
      <c r="F61" s="82">
        <v>5.930625273547762E-2</v>
      </c>
      <c r="G61" s="82">
        <v>6.8279856321405027E-2</v>
      </c>
      <c r="H61" s="64" t="str">
        <f t="shared" si="8"/>
        <v>Loadshape C36 - HVAC Pump Motor (heating)</v>
      </c>
      <c r="J61" s="82">
        <f t="shared" si="26"/>
        <v>5.7253604972036014E-2</v>
      </c>
      <c r="K61" s="82">
        <f t="shared" si="20"/>
        <v>6.8512677930109844E-2</v>
      </c>
      <c r="L61" s="82">
        <f t="shared" si="26"/>
        <v>5.152824447483241E-2</v>
      </c>
      <c r="M61" s="82">
        <f t="shared" si="20"/>
        <v>6.4482520404809271E-2</v>
      </c>
      <c r="N61" s="82">
        <f t="shared" si="26"/>
        <v>5.4709000306612202E-2</v>
      </c>
      <c r="O61" s="82">
        <f t="shared" si="20"/>
        <v>7.6572992980711005E-2</v>
      </c>
      <c r="P61" s="82">
        <f t="shared" si="26"/>
        <v>5.5345151472968153E-2</v>
      </c>
      <c r="Q61" s="82">
        <f t="shared" si="20"/>
        <v>6.6497599167459551E-2</v>
      </c>
      <c r="R61" s="82">
        <f t="shared" si="21"/>
        <v>1.210609287490254E-2</v>
      </c>
      <c r="S61" s="82">
        <f t="shared" si="22"/>
        <v>1.3578380518461226E-2</v>
      </c>
      <c r="T61" s="82">
        <f t="shared" si="21"/>
        <v>1.1425975297660821E-2</v>
      </c>
      <c r="U61" s="82">
        <f t="shared" si="22"/>
        <v>1.3966334247560119E-2</v>
      </c>
      <c r="V61" s="82">
        <f t="shared" si="21"/>
        <v>1.2378139905799225E-2</v>
      </c>
      <c r="W61" s="82">
        <f t="shared" si="22"/>
        <v>1.2802473060263442E-2</v>
      </c>
      <c r="X61" s="82">
        <f t="shared" si="21"/>
        <v>1.1834045844005853E-2</v>
      </c>
      <c r="Y61" s="82">
        <f t="shared" si="22"/>
        <v>1.4354287976659013E-2</v>
      </c>
      <c r="Z61" s="82">
        <f t="shared" si="21"/>
        <v>1.1561998813109167E-2</v>
      </c>
      <c r="AA61" s="82">
        <f t="shared" si="22"/>
        <v>1.3578380518461226E-2</v>
      </c>
      <c r="AB61" s="82">
        <f t="shared" si="27"/>
        <v>5.7889756138391972E-2</v>
      </c>
      <c r="AC61" s="82">
        <f t="shared" si="23"/>
        <v>6.6497599167459551E-2</v>
      </c>
      <c r="AD61" s="82">
        <f t="shared" si="28"/>
        <v>5.3436697973900285E-2</v>
      </c>
      <c r="AE61" s="82">
        <f t="shared" si="24"/>
        <v>7.2542835455410432E-2</v>
      </c>
      <c r="AF61" s="82">
        <f t="shared" si="29"/>
        <v>5.6617453805680062E-2</v>
      </c>
      <c r="AG61" s="82">
        <f t="shared" si="25"/>
        <v>7.0527756692760138E-2</v>
      </c>
      <c r="AH61" s="72">
        <f t="shared" si="19"/>
        <v>1.0000000000000238</v>
      </c>
    </row>
    <row r="62" spans="2:34" s="72" customFormat="1" ht="13.5" thickBot="1" x14ac:dyDescent="0.25">
      <c r="B62" s="72" t="s">
        <v>423</v>
      </c>
      <c r="C62" s="81" t="s">
        <v>528</v>
      </c>
      <c r="D62" s="82">
        <v>7.8021664981364064E-2</v>
      </c>
      <c r="E62" s="82">
        <v>9.8207496340117967E-2</v>
      </c>
      <c r="F62" s="82">
        <v>0.36813910321380838</v>
      </c>
      <c r="G62" s="82">
        <v>0.45563173546470659</v>
      </c>
      <c r="H62" s="64" t="str">
        <f t="shared" si="8"/>
        <v>Loadshape C37 - HVAC Pump Motor (cooling)</v>
      </c>
      <c r="J62" s="82">
        <f t="shared" si="26"/>
        <v>1.1549259618951918E-2</v>
      </c>
      <c r="K62" s="82">
        <f t="shared" si="20"/>
        <v>1.3854999483668095E-2</v>
      </c>
      <c r="L62" s="82">
        <f t="shared" si="26"/>
        <v>1.0394333657056725E-2</v>
      </c>
      <c r="M62" s="82">
        <f t="shared" si="20"/>
        <v>1.303999951404056E-2</v>
      </c>
      <c r="N62" s="82">
        <f t="shared" si="26"/>
        <v>1.1035959191442945E-2</v>
      </c>
      <c r="O62" s="82">
        <f t="shared" si="20"/>
        <v>1.5484999422923165E-2</v>
      </c>
      <c r="P62" s="82">
        <f t="shared" si="26"/>
        <v>1.1164284298320188E-2</v>
      </c>
      <c r="Q62" s="82">
        <f t="shared" si="20"/>
        <v>1.3447499498854328E-2</v>
      </c>
      <c r="R62" s="82">
        <f t="shared" si="21"/>
        <v>7.514766097713059E-2</v>
      </c>
      <c r="S62" s="82">
        <f t="shared" si="22"/>
        <v>9.0608583757185959E-2</v>
      </c>
      <c r="T62" s="82">
        <f t="shared" si="21"/>
        <v>7.0925882270550217E-2</v>
      </c>
      <c r="U62" s="82">
        <f t="shared" si="22"/>
        <v>9.319740043596271E-2</v>
      </c>
      <c r="V62" s="82">
        <f t="shared" si="21"/>
        <v>7.6836372459762742E-2</v>
      </c>
      <c r="W62" s="82">
        <f t="shared" si="22"/>
        <v>8.5430950399632485E-2</v>
      </c>
      <c r="X62" s="82">
        <f t="shared" si="21"/>
        <v>7.3458949494498438E-2</v>
      </c>
      <c r="Y62" s="82">
        <f t="shared" si="22"/>
        <v>9.5786217114739447E-2</v>
      </c>
      <c r="Z62" s="82">
        <f t="shared" si="21"/>
        <v>7.17702380118663E-2</v>
      </c>
      <c r="AA62" s="82">
        <f t="shared" si="22"/>
        <v>9.0608583757185959E-2</v>
      </c>
      <c r="AB62" s="82">
        <f t="shared" si="27"/>
        <v>1.1677584725829162E-2</v>
      </c>
      <c r="AC62" s="82">
        <f t="shared" si="23"/>
        <v>1.3447499498854328E-2</v>
      </c>
      <c r="AD62" s="82">
        <f t="shared" si="28"/>
        <v>1.0779308977688458E-2</v>
      </c>
      <c r="AE62" s="82">
        <f t="shared" si="24"/>
        <v>1.466999945329563E-2</v>
      </c>
      <c r="AF62" s="82">
        <f t="shared" si="29"/>
        <v>1.1420934512074675E-2</v>
      </c>
      <c r="AG62" s="82">
        <f t="shared" si="25"/>
        <v>1.4262499468481862E-2</v>
      </c>
      <c r="AH62" s="72">
        <f t="shared" si="19"/>
        <v>0.99999999999999689</v>
      </c>
    </row>
    <row r="63" spans="2:34" s="72" customFormat="1" ht="13.5" thickBot="1" x14ac:dyDescent="0.25">
      <c r="B63" s="72" t="s">
        <v>424</v>
      </c>
      <c r="C63" s="81" t="s">
        <v>529</v>
      </c>
      <c r="D63" s="82">
        <v>0.23240078706287862</v>
      </c>
      <c r="E63" s="82">
        <v>0.29192073906940369</v>
      </c>
      <c r="F63" s="82">
        <v>0.21372267797464409</v>
      </c>
      <c r="G63" s="82">
        <v>0.26195579589305623</v>
      </c>
      <c r="H63" s="64" t="str">
        <f t="shared" si="8"/>
        <v>Loadshape C38 - HVAC Pump Motor (unknown use)</v>
      </c>
      <c r="J63" s="82">
        <f t="shared" si="26"/>
        <v>3.4401432295491904E-2</v>
      </c>
      <c r="K63" s="82">
        <f t="shared" si="20"/>
        <v>4.1183838706886834E-2</v>
      </c>
      <c r="L63" s="82">
        <f t="shared" si="26"/>
        <v>3.0961289065942713E-2</v>
      </c>
      <c r="M63" s="82">
        <f t="shared" si="20"/>
        <v>3.8761259959422895E-2</v>
      </c>
      <c r="N63" s="82">
        <f t="shared" si="26"/>
        <v>3.2872479749025602E-2</v>
      </c>
      <c r="O63" s="82">
        <f t="shared" si="20"/>
        <v>4.6028996201814693E-2</v>
      </c>
      <c r="P63" s="82">
        <f t="shared" si="26"/>
        <v>3.3254717885642181E-2</v>
      </c>
      <c r="Q63" s="82">
        <f t="shared" si="20"/>
        <v>3.9972549333154861E-2</v>
      </c>
      <c r="R63" s="82">
        <f t="shared" si="21"/>
        <v>4.3626876926016793E-2</v>
      </c>
      <c r="S63" s="82">
        <f t="shared" si="22"/>
        <v>5.209348213782368E-2</v>
      </c>
      <c r="T63" s="82">
        <f t="shared" si="21"/>
        <v>4.1175928784105725E-2</v>
      </c>
      <c r="U63" s="82">
        <f t="shared" si="22"/>
        <v>5.3581867341761506E-2</v>
      </c>
      <c r="V63" s="82">
        <f t="shared" si="21"/>
        <v>4.4607256182781205E-2</v>
      </c>
      <c r="W63" s="82">
        <f t="shared" si="22"/>
        <v>4.9116711729948047E-2</v>
      </c>
      <c r="X63" s="82">
        <f t="shared" si="21"/>
        <v>4.264649766925236E-2</v>
      </c>
      <c r="Y63" s="82">
        <f t="shared" si="22"/>
        <v>5.5070252545699326E-2</v>
      </c>
      <c r="Z63" s="82">
        <f t="shared" si="21"/>
        <v>4.1666118412487949E-2</v>
      </c>
      <c r="AA63" s="82">
        <f t="shared" si="22"/>
        <v>5.209348213782368E-2</v>
      </c>
      <c r="AB63" s="82">
        <f t="shared" si="27"/>
        <v>3.4783670432108477E-2</v>
      </c>
      <c r="AC63" s="82">
        <f t="shared" si="23"/>
        <v>3.9972549333154861E-2</v>
      </c>
      <c r="AD63" s="82">
        <f t="shared" si="28"/>
        <v>3.2108003475792443E-2</v>
      </c>
      <c r="AE63" s="82">
        <f t="shared" si="24"/>
        <v>4.360641745435076E-2</v>
      </c>
      <c r="AF63" s="82">
        <f t="shared" si="29"/>
        <v>3.4019194158875325E-2</v>
      </c>
      <c r="AG63" s="82">
        <f t="shared" si="25"/>
        <v>4.2395128080618794E-2</v>
      </c>
      <c r="AH63" s="72">
        <f t="shared" si="19"/>
        <v>0.99999999999998246</v>
      </c>
    </row>
    <row r="64" spans="2:34" s="72" customFormat="1" ht="13.5" thickBot="1" x14ac:dyDescent="0.25">
      <c r="B64" s="72" t="s">
        <v>425</v>
      </c>
      <c r="C64" s="81" t="s">
        <v>530</v>
      </c>
      <c r="D64" s="82">
        <v>0.38787759021417523</v>
      </c>
      <c r="E64" s="82">
        <v>0.1605420056143326</v>
      </c>
      <c r="F64" s="82">
        <v>0.28414643883283602</v>
      </c>
      <c r="G64" s="82">
        <v>0.16743396533867422</v>
      </c>
      <c r="H64" s="64" t="str">
        <f t="shared" si="8"/>
        <v>Loadshape C39 - VFD - Supply fans &lt;10 HP</v>
      </c>
      <c r="J64" s="82">
        <f t="shared" si="26"/>
        <v>5.7416090656703576E-2</v>
      </c>
      <c r="K64" s="82">
        <f t="shared" si="20"/>
        <v>2.2649079630237795E-2</v>
      </c>
      <c r="L64" s="82">
        <f t="shared" si="26"/>
        <v>5.1674481591033217E-2</v>
      </c>
      <c r="M64" s="82">
        <f t="shared" si="20"/>
        <v>2.13167808284591E-2</v>
      </c>
      <c r="N64" s="82">
        <f t="shared" si="26"/>
        <v>5.4864264405294537E-2</v>
      </c>
      <c r="O64" s="82">
        <f t="shared" si="20"/>
        <v>2.5313677233795184E-2</v>
      </c>
      <c r="P64" s="82">
        <f t="shared" si="26"/>
        <v>5.5502220968146797E-2</v>
      </c>
      <c r="Q64" s="82">
        <f t="shared" si="20"/>
        <v>2.1982930229348448E-2</v>
      </c>
      <c r="R64" s="82">
        <f t="shared" si="21"/>
        <v>5.8002369394776147E-2</v>
      </c>
      <c r="S64" s="82">
        <f t="shared" si="22"/>
        <v>3.3296527198031806E-2</v>
      </c>
      <c r="T64" s="82">
        <f t="shared" si="21"/>
        <v>5.4743809316417931E-2</v>
      </c>
      <c r="U64" s="82">
        <f t="shared" si="22"/>
        <v>3.4247856546547002E-2</v>
      </c>
      <c r="V64" s="82">
        <f t="shared" si="21"/>
        <v>5.9305793426119427E-2</v>
      </c>
      <c r="W64" s="82">
        <f t="shared" si="22"/>
        <v>3.1393868501001412E-2</v>
      </c>
      <c r="X64" s="82">
        <f t="shared" si="21"/>
        <v>5.6698945363432854E-2</v>
      </c>
      <c r="Y64" s="82">
        <f t="shared" si="22"/>
        <v>3.5199185895062192E-2</v>
      </c>
      <c r="Z64" s="82">
        <f t="shared" si="21"/>
        <v>5.5395521332089574E-2</v>
      </c>
      <c r="AA64" s="82">
        <f t="shared" si="22"/>
        <v>3.3296527198031806E-2</v>
      </c>
      <c r="AB64" s="82">
        <f t="shared" si="27"/>
        <v>5.8054047219555836E-2</v>
      </c>
      <c r="AC64" s="82">
        <f t="shared" si="23"/>
        <v>2.1982930229348448E-2</v>
      </c>
      <c r="AD64" s="82">
        <f t="shared" si="28"/>
        <v>5.3588351279590003E-2</v>
      </c>
      <c r="AE64" s="82">
        <f t="shared" si="24"/>
        <v>2.3981378432016486E-2</v>
      </c>
      <c r="AF64" s="82">
        <f t="shared" si="29"/>
        <v>5.6778134093851317E-2</v>
      </c>
      <c r="AG64" s="82">
        <f t="shared" si="25"/>
        <v>2.3315229031127139E-2</v>
      </c>
      <c r="AH64" s="72">
        <f t="shared" si="19"/>
        <v>1.0000000000000182</v>
      </c>
    </row>
    <row r="65" spans="1:34" s="72" customFormat="1" ht="13.5" thickBot="1" x14ac:dyDescent="0.25">
      <c r="B65" s="72" t="s">
        <v>426</v>
      </c>
      <c r="C65" s="81" t="s">
        <v>531</v>
      </c>
      <c r="D65" s="82">
        <v>0.38787759021417523</v>
      </c>
      <c r="E65" s="82">
        <v>0.1605420056143326</v>
      </c>
      <c r="F65" s="82">
        <v>0.28414643883283602</v>
      </c>
      <c r="G65" s="82">
        <v>0.16743396533867422</v>
      </c>
      <c r="H65" s="64" t="str">
        <f t="shared" si="8"/>
        <v>Loadshape C40 - VFD - Return fans &lt;10 HP</v>
      </c>
      <c r="J65" s="82">
        <f t="shared" si="26"/>
        <v>5.7416090656703576E-2</v>
      </c>
      <c r="K65" s="82">
        <f t="shared" si="20"/>
        <v>2.2649079630237795E-2</v>
      </c>
      <c r="L65" s="82">
        <f t="shared" si="26"/>
        <v>5.1674481591033217E-2</v>
      </c>
      <c r="M65" s="82">
        <f t="shared" si="20"/>
        <v>2.13167808284591E-2</v>
      </c>
      <c r="N65" s="82">
        <f t="shared" si="26"/>
        <v>5.4864264405294537E-2</v>
      </c>
      <c r="O65" s="82">
        <f t="shared" si="20"/>
        <v>2.5313677233795184E-2</v>
      </c>
      <c r="P65" s="82">
        <f t="shared" si="26"/>
        <v>5.5502220968146797E-2</v>
      </c>
      <c r="Q65" s="82">
        <f t="shared" si="20"/>
        <v>2.1982930229348448E-2</v>
      </c>
      <c r="R65" s="82">
        <f t="shared" si="21"/>
        <v>5.8002369394776147E-2</v>
      </c>
      <c r="S65" s="82">
        <f t="shared" si="22"/>
        <v>3.3296527198031806E-2</v>
      </c>
      <c r="T65" s="82">
        <f t="shared" si="21"/>
        <v>5.4743809316417931E-2</v>
      </c>
      <c r="U65" s="82">
        <f t="shared" si="22"/>
        <v>3.4247856546547002E-2</v>
      </c>
      <c r="V65" s="82">
        <f t="shared" si="21"/>
        <v>5.9305793426119427E-2</v>
      </c>
      <c r="W65" s="82">
        <f t="shared" si="22"/>
        <v>3.1393868501001412E-2</v>
      </c>
      <c r="X65" s="82">
        <f t="shared" si="21"/>
        <v>5.6698945363432854E-2</v>
      </c>
      <c r="Y65" s="82">
        <f t="shared" si="22"/>
        <v>3.5199185895062192E-2</v>
      </c>
      <c r="Z65" s="82">
        <f t="shared" si="21"/>
        <v>5.5395521332089574E-2</v>
      </c>
      <c r="AA65" s="82">
        <f t="shared" si="22"/>
        <v>3.3296527198031806E-2</v>
      </c>
      <c r="AB65" s="82">
        <f t="shared" si="27"/>
        <v>5.8054047219555836E-2</v>
      </c>
      <c r="AC65" s="82">
        <f t="shared" si="23"/>
        <v>2.1982930229348448E-2</v>
      </c>
      <c r="AD65" s="82">
        <f t="shared" si="28"/>
        <v>5.3588351279590003E-2</v>
      </c>
      <c r="AE65" s="82">
        <f t="shared" si="24"/>
        <v>2.3981378432016486E-2</v>
      </c>
      <c r="AF65" s="82">
        <f t="shared" si="29"/>
        <v>5.6778134093851317E-2</v>
      </c>
      <c r="AG65" s="82">
        <f t="shared" si="25"/>
        <v>2.3315229031127139E-2</v>
      </c>
      <c r="AH65" s="72">
        <f t="shared" si="19"/>
        <v>1.0000000000000182</v>
      </c>
    </row>
    <row r="66" spans="1:34" s="72" customFormat="1" ht="13.5" thickBot="1" x14ac:dyDescent="0.25">
      <c r="B66" s="72" t="s">
        <v>427</v>
      </c>
      <c r="C66" s="81" t="s">
        <v>532</v>
      </c>
      <c r="D66" s="82">
        <v>0.34771785719676923</v>
      </c>
      <c r="E66" s="82">
        <v>0.23201042122579565</v>
      </c>
      <c r="F66" s="82">
        <v>0.20317220685351173</v>
      </c>
      <c r="G66" s="82">
        <v>0.21709951472395372</v>
      </c>
      <c r="H66" s="64" t="str">
        <f t="shared" si="8"/>
        <v>Loadshape C41 - VFD - Exhaust fans &lt;10 HP</v>
      </c>
      <c r="J66" s="82">
        <f t="shared" si="26"/>
        <v>5.1471393335048084E-2</v>
      </c>
      <c r="K66" s="82">
        <f t="shared" si="20"/>
        <v>3.2731760670859138E-2</v>
      </c>
      <c r="L66" s="82">
        <f t="shared" si="26"/>
        <v>4.6324254001543275E-2</v>
      </c>
      <c r="M66" s="82">
        <f t="shared" si="20"/>
        <v>3.0806362984338011E-2</v>
      </c>
      <c r="N66" s="82">
        <f t="shared" si="26"/>
        <v>4.9183775853490395E-2</v>
      </c>
      <c r="O66" s="82">
        <f t="shared" si="20"/>
        <v>3.6582556043901385E-2</v>
      </c>
      <c r="P66" s="82">
        <f t="shared" si="26"/>
        <v>4.9755680223879814E-2</v>
      </c>
      <c r="Q66" s="82">
        <f t="shared" si="20"/>
        <v>3.1769061827598574E-2</v>
      </c>
      <c r="R66" s="82">
        <f t="shared" si="21"/>
        <v>4.147322571092326E-2</v>
      </c>
      <c r="S66" s="82">
        <f t="shared" si="22"/>
        <v>4.3173198950786251E-2</v>
      </c>
      <c r="T66" s="82">
        <f t="shared" si="21"/>
        <v>3.9143269210309584E-2</v>
      </c>
      <c r="U66" s="82">
        <f t="shared" si="22"/>
        <v>4.4406718920808719E-2</v>
      </c>
      <c r="V66" s="82">
        <f t="shared" si="21"/>
        <v>4.2405208311168723E-2</v>
      </c>
      <c r="W66" s="82">
        <f t="shared" si="22"/>
        <v>4.0706159010741323E-2</v>
      </c>
      <c r="X66" s="82">
        <f t="shared" si="21"/>
        <v>4.0541243110677784E-2</v>
      </c>
      <c r="Y66" s="82">
        <f t="shared" si="22"/>
        <v>4.5640238890831179E-2</v>
      </c>
      <c r="Z66" s="82">
        <f t="shared" si="21"/>
        <v>3.9609260510432322E-2</v>
      </c>
      <c r="AA66" s="82">
        <f t="shared" si="22"/>
        <v>4.3173198950786251E-2</v>
      </c>
      <c r="AB66" s="82">
        <f t="shared" si="27"/>
        <v>5.2043297705437502E-2</v>
      </c>
      <c r="AC66" s="82">
        <f t="shared" si="23"/>
        <v>3.1769061827598574E-2</v>
      </c>
      <c r="AD66" s="82">
        <f t="shared" si="28"/>
        <v>4.8039967112711544E-2</v>
      </c>
      <c r="AE66" s="82">
        <f t="shared" si="24"/>
        <v>3.4657158357380265E-2</v>
      </c>
      <c r="AF66" s="82">
        <f t="shared" si="29"/>
        <v>5.0899488964658658E-2</v>
      </c>
      <c r="AG66" s="82">
        <f t="shared" si="25"/>
        <v>3.3694459514119701E-2</v>
      </c>
      <c r="AH66" s="72">
        <f t="shared" si="19"/>
        <v>1.0000000000000302</v>
      </c>
    </row>
    <row r="67" spans="1:34" s="72" customFormat="1" ht="13.5" thickBot="1" x14ac:dyDescent="0.25">
      <c r="B67" s="72" t="s">
        <v>428</v>
      </c>
      <c r="C67" s="81" t="s">
        <v>533</v>
      </c>
      <c r="D67" s="82">
        <v>0.4293138479300907</v>
      </c>
      <c r="E67" s="82">
        <v>0.44160880408698827</v>
      </c>
      <c r="F67" s="82">
        <v>6.5884763974280072E-2</v>
      </c>
      <c r="G67" s="82">
        <v>6.3192584008628067E-2</v>
      </c>
      <c r="H67" s="64" t="str">
        <f t="shared" si="8"/>
        <v>Loadshape C42 - VFD - Boiler feedwater pumps &lt;10 HP</v>
      </c>
      <c r="J67" s="82">
        <f t="shared" si="26"/>
        <v>6.3549747226493689E-2</v>
      </c>
      <c r="K67" s="82">
        <f t="shared" si="20"/>
        <v>6.2301657008122832E-2</v>
      </c>
      <c r="L67" s="82">
        <f t="shared" si="26"/>
        <v>5.7194772503844318E-2</v>
      </c>
      <c r="M67" s="82">
        <f t="shared" si="20"/>
        <v>5.8636853654703835E-2</v>
      </c>
      <c r="N67" s="82">
        <f t="shared" si="26"/>
        <v>6.0725314016427313E-2</v>
      </c>
      <c r="O67" s="82">
        <f t="shared" si="20"/>
        <v>6.9631263714960812E-2</v>
      </c>
      <c r="P67" s="82">
        <f t="shared" si="26"/>
        <v>6.1431422318943912E-2</v>
      </c>
      <c r="Q67" s="82">
        <f t="shared" si="20"/>
        <v>6.0469255331413327E-2</v>
      </c>
      <c r="R67" s="82">
        <f t="shared" si="21"/>
        <v>1.3448954114015884E-2</v>
      </c>
      <c r="S67" s="82">
        <f t="shared" si="22"/>
        <v>1.2566707047170354E-2</v>
      </c>
      <c r="T67" s="82">
        <f t="shared" si="21"/>
        <v>1.2693394894127349E-2</v>
      </c>
      <c r="U67" s="82">
        <f t="shared" si="22"/>
        <v>1.2925755819946649E-2</v>
      </c>
      <c r="V67" s="82">
        <f t="shared" si="21"/>
        <v>1.3751177801971297E-2</v>
      </c>
      <c r="W67" s="82">
        <f t="shared" si="22"/>
        <v>1.1848609501617762E-2</v>
      </c>
      <c r="X67" s="82">
        <f t="shared" si="21"/>
        <v>1.314673042606047E-2</v>
      </c>
      <c r="Y67" s="82">
        <f t="shared" si="22"/>
        <v>1.3284804592722944E-2</v>
      </c>
      <c r="Z67" s="82">
        <f t="shared" si="21"/>
        <v>1.2844506738105058E-2</v>
      </c>
      <c r="AA67" s="82">
        <f t="shared" si="22"/>
        <v>1.2566707047170354E-2</v>
      </c>
      <c r="AB67" s="82">
        <f t="shared" si="27"/>
        <v>6.4255855529010281E-2</v>
      </c>
      <c r="AC67" s="82">
        <f t="shared" si="23"/>
        <v>6.0469255331413327E-2</v>
      </c>
      <c r="AD67" s="82">
        <f t="shared" si="28"/>
        <v>5.9313097411394115E-2</v>
      </c>
      <c r="AE67" s="82">
        <f t="shared" si="24"/>
        <v>6.5966460361541815E-2</v>
      </c>
      <c r="AF67" s="82">
        <f t="shared" si="29"/>
        <v>6.2843638923977096E-2</v>
      </c>
      <c r="AG67" s="82">
        <f t="shared" si="25"/>
        <v>6.4134058684832324E-2</v>
      </c>
      <c r="AH67" s="72">
        <f t="shared" si="19"/>
        <v>0.99999999999998745</v>
      </c>
    </row>
    <row r="68" spans="1:34" s="72" customFormat="1" ht="13.5" thickBot="1" x14ac:dyDescent="0.25">
      <c r="B68" s="72" t="s">
        <v>429</v>
      </c>
      <c r="C68" s="81" t="s">
        <v>534</v>
      </c>
      <c r="D68" s="82">
        <v>0.11235709488522355</v>
      </c>
      <c r="E68" s="82">
        <v>5.5475109041791607E-2</v>
      </c>
      <c r="F68" s="82">
        <v>0.40664800975741067</v>
      </c>
      <c r="G68" s="82">
        <v>0.42551978631557913</v>
      </c>
      <c r="H68" s="64" t="str">
        <f t="shared" si="8"/>
        <v>Loadshape C43 - VFD - Chilled water pumps &lt;10 HP</v>
      </c>
      <c r="J68" s="82">
        <f t="shared" si="26"/>
        <v>1.6631806808667961E-2</v>
      </c>
      <c r="K68" s="82">
        <f t="shared" si="20"/>
        <v>7.8263639312071143E-3</v>
      </c>
      <c r="L68" s="82">
        <f t="shared" si="26"/>
        <v>1.4968626127801163E-2</v>
      </c>
      <c r="M68" s="82">
        <f t="shared" si="20"/>
        <v>7.3659895823125782E-3</v>
      </c>
      <c r="N68" s="82">
        <f t="shared" si="26"/>
        <v>1.5892615394949388E-2</v>
      </c>
      <c r="O68" s="82">
        <f t="shared" si="20"/>
        <v>8.7471126289961863E-3</v>
      </c>
      <c r="P68" s="82">
        <f t="shared" si="26"/>
        <v>1.6077413248379031E-2</v>
      </c>
      <c r="Q68" s="82">
        <f t="shared" si="20"/>
        <v>7.5961767567598463E-3</v>
      </c>
      <c r="R68" s="82">
        <f t="shared" si="21"/>
        <v>8.3008424010113629E-2</v>
      </c>
      <c r="S68" s="82">
        <f t="shared" si="22"/>
        <v>8.4620412051393576E-2</v>
      </c>
      <c r="T68" s="82">
        <f t="shared" si="21"/>
        <v>7.8345029402803856E-2</v>
      </c>
      <c r="U68" s="82">
        <f t="shared" si="22"/>
        <v>8.7038138110004826E-2</v>
      </c>
      <c r="V68" s="82">
        <f t="shared" si="21"/>
        <v>8.4873781853037525E-2</v>
      </c>
      <c r="W68" s="82">
        <f t="shared" si="22"/>
        <v>7.978495993417109E-2</v>
      </c>
      <c r="X68" s="82">
        <f t="shared" si="21"/>
        <v>8.114306616718972E-2</v>
      </c>
      <c r="Y68" s="82">
        <f t="shared" si="22"/>
        <v>8.9455864168616075E-2</v>
      </c>
      <c r="Z68" s="82">
        <f t="shared" si="21"/>
        <v>7.9277708324265825E-2</v>
      </c>
      <c r="AA68" s="82">
        <f t="shared" si="22"/>
        <v>8.4620412051393576E-2</v>
      </c>
      <c r="AB68" s="82">
        <f t="shared" si="27"/>
        <v>1.6816604662097601E-2</v>
      </c>
      <c r="AC68" s="82">
        <f t="shared" si="23"/>
        <v>7.5961767567598463E-3</v>
      </c>
      <c r="AD68" s="82">
        <f t="shared" si="28"/>
        <v>1.5523019688090098E-2</v>
      </c>
      <c r="AE68" s="82">
        <f t="shared" si="24"/>
        <v>8.2867382801016503E-3</v>
      </c>
      <c r="AF68" s="82">
        <f t="shared" si="29"/>
        <v>1.6447008955238318E-2</v>
      </c>
      <c r="AG68" s="82">
        <f t="shared" si="25"/>
        <v>8.0565511056543831E-3</v>
      </c>
      <c r="AH68" s="72">
        <f t="shared" si="19"/>
        <v>1.0000000000000049</v>
      </c>
    </row>
    <row r="69" spans="1:34" s="72" customFormat="1" ht="13.5" thickBot="1" x14ac:dyDescent="0.25">
      <c r="B69" s="72" t="s">
        <v>430</v>
      </c>
      <c r="C69" s="81" t="s">
        <v>535</v>
      </c>
      <c r="D69" s="82">
        <v>0.4293138479300907</v>
      </c>
      <c r="E69" s="82">
        <v>0.44160880408698827</v>
      </c>
      <c r="F69" s="82">
        <v>6.5884763974280072E-2</v>
      </c>
      <c r="G69" s="82">
        <v>6.3192584008628067E-2</v>
      </c>
      <c r="H69" s="64" t="str">
        <f t="shared" si="8"/>
        <v>Loadshape C44 - VFD Boiler circulation pumps &lt;10 HP</v>
      </c>
      <c r="J69" s="82">
        <f t="shared" si="26"/>
        <v>6.3549747226493689E-2</v>
      </c>
      <c r="K69" s="82">
        <f t="shared" si="20"/>
        <v>6.2301657008122832E-2</v>
      </c>
      <c r="L69" s="82">
        <f t="shared" si="26"/>
        <v>5.7194772503844318E-2</v>
      </c>
      <c r="M69" s="82">
        <f t="shared" si="20"/>
        <v>5.8636853654703835E-2</v>
      </c>
      <c r="N69" s="82">
        <f t="shared" si="26"/>
        <v>6.0725314016427313E-2</v>
      </c>
      <c r="O69" s="82">
        <f t="shared" si="20"/>
        <v>6.9631263714960812E-2</v>
      </c>
      <c r="P69" s="82">
        <f t="shared" si="26"/>
        <v>6.1431422318943912E-2</v>
      </c>
      <c r="Q69" s="82">
        <f t="shared" si="20"/>
        <v>6.0469255331413327E-2</v>
      </c>
      <c r="R69" s="82">
        <f t="shared" si="21"/>
        <v>1.3448954114015884E-2</v>
      </c>
      <c r="S69" s="82">
        <f t="shared" si="22"/>
        <v>1.2566707047170354E-2</v>
      </c>
      <c r="T69" s="82">
        <f t="shared" si="21"/>
        <v>1.2693394894127349E-2</v>
      </c>
      <c r="U69" s="82">
        <f t="shared" si="22"/>
        <v>1.2925755819946649E-2</v>
      </c>
      <c r="V69" s="82">
        <f t="shared" si="21"/>
        <v>1.3751177801971297E-2</v>
      </c>
      <c r="W69" s="82">
        <f t="shared" si="22"/>
        <v>1.1848609501617762E-2</v>
      </c>
      <c r="X69" s="82">
        <f t="shared" si="21"/>
        <v>1.314673042606047E-2</v>
      </c>
      <c r="Y69" s="82">
        <f t="shared" si="22"/>
        <v>1.3284804592722944E-2</v>
      </c>
      <c r="Z69" s="82">
        <f t="shared" ref="Z69:Z79" si="30">$F69*Z$8/$AL$8</f>
        <v>1.2844506738105058E-2</v>
      </c>
      <c r="AA69" s="82">
        <f t="shared" ref="AA69:AA79" si="31">$G69*AA$8/$AM$8</f>
        <v>1.2566707047170354E-2</v>
      </c>
      <c r="AB69" s="82">
        <f t="shared" si="27"/>
        <v>6.4255855529010281E-2</v>
      </c>
      <c r="AC69" s="82">
        <f t="shared" si="23"/>
        <v>6.0469255331413327E-2</v>
      </c>
      <c r="AD69" s="82">
        <f t="shared" si="28"/>
        <v>5.9313097411394115E-2</v>
      </c>
      <c r="AE69" s="82">
        <f t="shared" si="24"/>
        <v>6.5966460361541815E-2</v>
      </c>
      <c r="AF69" s="82">
        <f t="shared" si="29"/>
        <v>6.2843638923977096E-2</v>
      </c>
      <c r="AG69" s="82">
        <f t="shared" si="25"/>
        <v>6.4134058684832324E-2</v>
      </c>
      <c r="AH69" s="72">
        <f t="shared" si="19"/>
        <v>0.99999999999998745</v>
      </c>
    </row>
    <row r="70" spans="1:34" s="72" customFormat="1" ht="13.5" thickBot="1" x14ac:dyDescent="0.25">
      <c r="B70" s="72" t="s">
        <v>431</v>
      </c>
      <c r="C70" s="81" t="s">
        <v>536</v>
      </c>
      <c r="D70" s="82">
        <v>0.36326140599769297</v>
      </c>
      <c r="E70" s="82">
        <v>0.50773559063674623</v>
      </c>
      <c r="F70" s="82">
        <v>5.5813363502976845E-2</v>
      </c>
      <c r="G70" s="82">
        <v>7.3189639862605571E-2</v>
      </c>
      <c r="H70" s="64" t="str">
        <f t="shared" si="8"/>
        <v>Loadshape C45 - Refrigeration Economizer</v>
      </c>
      <c r="J70" s="82">
        <f t="shared" si="26"/>
        <v>5.3772247598342711E-2</v>
      </c>
      <c r="K70" s="82">
        <f t="shared" si="20"/>
        <v>7.1630747226760882E-2</v>
      </c>
      <c r="L70" s="82">
        <f t="shared" si="26"/>
        <v>4.8395022838508432E-2</v>
      </c>
      <c r="M70" s="82">
        <f t="shared" si="20"/>
        <v>6.7417173860480822E-2</v>
      </c>
      <c r="N70" s="82">
        <f t="shared" si="26"/>
        <v>5.1382369927305264E-2</v>
      </c>
      <c r="O70" s="82">
        <f t="shared" si="20"/>
        <v>8.0057893959320989E-2</v>
      </c>
      <c r="P70" s="82">
        <f t="shared" si="26"/>
        <v>5.1979839345064623E-2</v>
      </c>
      <c r="Q70" s="82">
        <f t="shared" si="20"/>
        <v>6.9523960543620852E-2</v>
      </c>
      <c r="R70" s="82">
        <f t="shared" si="21"/>
        <v>1.1393094843497565E-2</v>
      </c>
      <c r="S70" s="82">
        <f t="shared" si="22"/>
        <v>1.4554757927222699E-2</v>
      </c>
      <c r="T70" s="82">
        <f t="shared" si="21"/>
        <v>1.0753033335435902E-2</v>
      </c>
      <c r="U70" s="82">
        <f t="shared" si="22"/>
        <v>1.4970608153714775E-2</v>
      </c>
      <c r="V70" s="82">
        <f t="shared" si="21"/>
        <v>1.1649119446722228E-2</v>
      </c>
      <c r="W70" s="82">
        <f t="shared" si="22"/>
        <v>1.3723057474238546E-2</v>
      </c>
      <c r="X70" s="82">
        <f t="shared" si="21"/>
        <v>1.1137070240272899E-2</v>
      </c>
      <c r="Y70" s="82">
        <f t="shared" si="22"/>
        <v>1.5386458380206853E-2</v>
      </c>
      <c r="Z70" s="82">
        <f t="shared" si="30"/>
        <v>1.0881045637048236E-2</v>
      </c>
      <c r="AA70" s="82">
        <f t="shared" si="31"/>
        <v>1.4554757927222699E-2</v>
      </c>
      <c r="AB70" s="82">
        <f t="shared" si="27"/>
        <v>5.4369717016102076E-2</v>
      </c>
      <c r="AC70" s="82">
        <f t="shared" si="23"/>
        <v>6.9523960543620852E-2</v>
      </c>
      <c r="AD70" s="82">
        <f t="shared" si="28"/>
        <v>5.0187431091786534E-2</v>
      </c>
      <c r="AE70" s="82">
        <f t="shared" si="24"/>
        <v>7.5844320593040929E-2</v>
      </c>
      <c r="AF70" s="82">
        <f t="shared" si="29"/>
        <v>5.3174778180583353E-2</v>
      </c>
      <c r="AG70" s="82">
        <f t="shared" si="25"/>
        <v>7.3737533909900899E-2</v>
      </c>
      <c r="AH70" s="72">
        <f t="shared" si="19"/>
        <v>1.0000000000000215</v>
      </c>
    </row>
    <row r="71" spans="1:34" s="72" customFormat="1" ht="13.5" thickBot="1" x14ac:dyDescent="0.25">
      <c r="B71" s="72" t="s">
        <v>432</v>
      </c>
      <c r="C71" s="81" t="s">
        <v>537</v>
      </c>
      <c r="D71" s="82">
        <v>0.24011058875020255</v>
      </c>
      <c r="E71" s="82">
        <v>0.35872896512170405</v>
      </c>
      <c r="F71" s="82">
        <v>0.16671734756669823</v>
      </c>
      <c r="G71" s="82">
        <v>0.23444309856136789</v>
      </c>
      <c r="H71" s="64" t="str">
        <f t="shared" si="8"/>
        <v>Loadshape C46 - Evaporator Fan Control</v>
      </c>
      <c r="J71" s="82">
        <f t="shared" si="26"/>
        <v>3.5542685834733932E-2</v>
      </c>
      <c r="K71" s="82">
        <f t="shared" si="20"/>
        <v>5.0609065618829621E-2</v>
      </c>
      <c r="L71" s="82">
        <f t="shared" si="26"/>
        <v>3.1988417251260538E-2</v>
      </c>
      <c r="M71" s="82">
        <f t="shared" si="20"/>
        <v>4.7632061758898461E-2</v>
      </c>
      <c r="N71" s="82">
        <f t="shared" si="26"/>
        <v>3.3963010908745761E-2</v>
      </c>
      <c r="O71" s="82">
        <f t="shared" si="20"/>
        <v>5.656307333869192E-2</v>
      </c>
      <c r="P71" s="82">
        <f t="shared" si="26"/>
        <v>3.4357929640242806E-2</v>
      </c>
      <c r="Q71" s="82">
        <f t="shared" si="20"/>
        <v>4.9120563688864041E-2</v>
      </c>
      <c r="R71" s="82">
        <f t="shared" si="21"/>
        <v>3.4031752140908582E-2</v>
      </c>
      <c r="S71" s="82">
        <f t="shared" si="22"/>
        <v>4.6622207100272026E-2</v>
      </c>
      <c r="T71" s="82">
        <f t="shared" si="21"/>
        <v>3.2119855953217077E-2</v>
      </c>
      <c r="U71" s="82">
        <f t="shared" si="22"/>
        <v>4.7954270160279797E-2</v>
      </c>
      <c r="V71" s="82">
        <f t="shared" si="21"/>
        <v>3.4796510615985168E-2</v>
      </c>
      <c r="W71" s="82">
        <f t="shared" si="22"/>
        <v>4.3958080980256477E-2</v>
      </c>
      <c r="X71" s="82">
        <f t="shared" si="21"/>
        <v>3.3266993665831975E-2</v>
      </c>
      <c r="Y71" s="82">
        <f t="shared" si="22"/>
        <v>4.9286333220287568E-2</v>
      </c>
      <c r="Z71" s="82">
        <f t="shared" si="30"/>
        <v>3.2502235190755381E-2</v>
      </c>
      <c r="AA71" s="82">
        <f t="shared" si="31"/>
        <v>4.6622207100272026E-2</v>
      </c>
      <c r="AB71" s="82">
        <f t="shared" si="27"/>
        <v>3.5937604566230977E-2</v>
      </c>
      <c r="AC71" s="82">
        <f t="shared" si="23"/>
        <v>4.9120563688864041E-2</v>
      </c>
      <c r="AD71" s="82">
        <f t="shared" si="28"/>
        <v>3.3173173445751672E-2</v>
      </c>
      <c r="AE71" s="82">
        <f t="shared" si="24"/>
        <v>5.3586069478760767E-2</v>
      </c>
      <c r="AF71" s="82">
        <f t="shared" si="29"/>
        <v>3.5147767103236888E-2</v>
      </c>
      <c r="AG71" s="82">
        <f t="shared" si="25"/>
        <v>5.2097567548795194E-2</v>
      </c>
      <c r="AH71" s="72">
        <f t="shared" si="19"/>
        <v>0.99999999999997258</v>
      </c>
    </row>
    <row r="72" spans="1:34" s="72" customFormat="1" ht="13.5" thickBot="1" x14ac:dyDescent="0.25">
      <c r="B72" s="72" t="s">
        <v>436</v>
      </c>
      <c r="C72" s="81" t="s">
        <v>538</v>
      </c>
      <c r="D72" s="82">
        <v>8.2480304562402212E-2</v>
      </c>
      <c r="E72" s="82">
        <v>0.50458409423627182</v>
      </c>
      <c r="F72" s="82">
        <v>5.5889167532902309E-2</v>
      </c>
      <c r="G72" s="82">
        <v>0.35704643366843192</v>
      </c>
      <c r="H72" s="64" t="str">
        <f t="shared" si="8"/>
        <v>Loadshape C47 - Standby Losses - Commercial Office</v>
      </c>
      <c r="J72" s="82">
        <f t="shared" si="26"/>
        <v>1.2209255609566117E-2</v>
      </c>
      <c r="K72" s="82">
        <f t="shared" si="20"/>
        <v>7.1186137776071537E-2</v>
      </c>
      <c r="L72" s="82">
        <f t="shared" si="26"/>
        <v>1.0988330048609506E-2</v>
      </c>
      <c r="M72" s="82">
        <f t="shared" si="20"/>
        <v>6.6998717906890867E-2</v>
      </c>
      <c r="N72" s="82">
        <f t="shared" si="26"/>
        <v>1.1666622026918738E-2</v>
      </c>
      <c r="O72" s="82">
        <f t="shared" si="20"/>
        <v>7.956097751443289E-2</v>
      </c>
      <c r="P72" s="82">
        <f t="shared" si="26"/>
        <v>1.1802280422580582E-2</v>
      </c>
      <c r="Q72" s="82">
        <f t="shared" si="20"/>
        <v>6.9092427841481202E-2</v>
      </c>
      <c r="R72" s="82">
        <f t="shared" si="21"/>
        <v>1.1408568601899781E-2</v>
      </c>
      <c r="S72" s="82">
        <f t="shared" si="22"/>
        <v>7.1003552149972254E-2</v>
      </c>
      <c r="T72" s="82">
        <f t="shared" si="21"/>
        <v>1.0767637781568331E-2</v>
      </c>
      <c r="U72" s="82">
        <f t="shared" si="22"/>
        <v>7.3032225068542886E-2</v>
      </c>
      <c r="V72" s="82">
        <f t="shared" si="21"/>
        <v>1.1664940930032359E-2</v>
      </c>
      <c r="W72" s="82">
        <f t="shared" si="22"/>
        <v>6.6946206312830978E-2</v>
      </c>
      <c r="X72" s="82">
        <f t="shared" si="21"/>
        <v>1.1152196273767201E-2</v>
      </c>
      <c r="Y72" s="82">
        <f t="shared" si="22"/>
        <v>7.5060897987113531E-2</v>
      </c>
      <c r="Z72" s="82">
        <f t="shared" si="30"/>
        <v>1.0895823945634622E-2</v>
      </c>
      <c r="AA72" s="82">
        <f t="shared" si="31"/>
        <v>7.1003552149972254E-2</v>
      </c>
      <c r="AB72" s="82">
        <f t="shared" si="27"/>
        <v>1.2344914005227962E-2</v>
      </c>
      <c r="AC72" s="82">
        <f t="shared" si="23"/>
        <v>6.9092427841481202E-2</v>
      </c>
      <c r="AD72" s="82">
        <f t="shared" si="28"/>
        <v>1.1395305235595043E-2</v>
      </c>
      <c r="AE72" s="82">
        <f t="shared" si="24"/>
        <v>7.537355764525222E-2</v>
      </c>
      <c r="AF72" s="82">
        <f t="shared" si="29"/>
        <v>1.2073597213904273E-2</v>
      </c>
      <c r="AG72" s="82">
        <f t="shared" si="25"/>
        <v>7.3279847710661886E-2</v>
      </c>
      <c r="AH72" s="72">
        <f t="shared" si="19"/>
        <v>1.0000000000000082</v>
      </c>
    </row>
    <row r="73" spans="1:34" s="72" customFormat="1" ht="13.5" thickBot="1" x14ac:dyDescent="0.25">
      <c r="B73" s="72" t="s">
        <v>437</v>
      </c>
      <c r="C73" s="81" t="s">
        <v>539</v>
      </c>
      <c r="D73" s="82">
        <v>0.37346652907531303</v>
      </c>
      <c r="E73" s="82">
        <v>0.4894814176187654</v>
      </c>
      <c r="F73" s="82">
        <v>6.3616430291545803E-2</v>
      </c>
      <c r="G73" s="82">
        <v>7.3435623014425425E-2</v>
      </c>
      <c r="H73" s="64" t="str">
        <f t="shared" si="8"/>
        <v>Loadshape C48 - VFD Boiler draft fans &lt;10 HP</v>
      </c>
      <c r="J73" s="82">
        <f t="shared" si="26"/>
        <v>5.5282874369700946E-2</v>
      </c>
      <c r="K73" s="82">
        <f t="shared" si="20"/>
        <v>6.9055469705551972E-2</v>
      </c>
      <c r="L73" s="82">
        <f t="shared" si="26"/>
        <v>4.9754586932730847E-2</v>
      </c>
      <c r="M73" s="82">
        <f t="shared" si="20"/>
        <v>6.4993383252284209E-2</v>
      </c>
      <c r="N73" s="82">
        <f t="shared" si="26"/>
        <v>5.282585773104758E-2</v>
      </c>
      <c r="O73" s="82">
        <f t="shared" si="20"/>
        <v>7.7179642612087485E-2</v>
      </c>
      <c r="P73" s="82">
        <f t="shared" si="26"/>
        <v>5.344011189071092E-2</v>
      </c>
      <c r="Q73" s="82">
        <f t="shared" si="20"/>
        <v>6.7024426478918084E-2</v>
      </c>
      <c r="R73" s="82">
        <f t="shared" si="21"/>
        <v>1.2985922697127466E-2</v>
      </c>
      <c r="S73" s="82">
        <f t="shared" si="22"/>
        <v>1.4603675031277784E-2</v>
      </c>
      <c r="T73" s="82">
        <f t="shared" si="21"/>
        <v>1.225637647818772E-2</v>
      </c>
      <c r="U73" s="82">
        <f t="shared" si="22"/>
        <v>1.5020922889314291E-2</v>
      </c>
      <c r="V73" s="82">
        <f t="shared" si="21"/>
        <v>1.3277741184703365E-2</v>
      </c>
      <c r="W73" s="82">
        <f t="shared" si="22"/>
        <v>1.3769179315204766E-2</v>
      </c>
      <c r="X73" s="82">
        <f t="shared" si="21"/>
        <v>1.2694104209551567E-2</v>
      </c>
      <c r="Y73" s="82">
        <f t="shared" si="22"/>
        <v>1.5438170747350799E-2</v>
      </c>
      <c r="Z73" s="82">
        <f t="shared" si="30"/>
        <v>1.2402285721975671E-2</v>
      </c>
      <c r="AA73" s="82">
        <f t="shared" si="31"/>
        <v>1.4603675031277784E-2</v>
      </c>
      <c r="AB73" s="82">
        <f t="shared" si="27"/>
        <v>5.5897128529364279E-2</v>
      </c>
      <c r="AC73" s="82">
        <f t="shared" si="23"/>
        <v>6.7024426478918084E-2</v>
      </c>
      <c r="AD73" s="82">
        <f t="shared" si="28"/>
        <v>5.1597349411720887E-2</v>
      </c>
      <c r="AE73" s="82">
        <f t="shared" si="24"/>
        <v>7.3117556158819735E-2</v>
      </c>
      <c r="AF73" s="82">
        <f t="shared" si="29"/>
        <v>5.4668620210037606E-2</v>
      </c>
      <c r="AG73" s="82">
        <f t="shared" si="25"/>
        <v>7.1086512932185847E-2</v>
      </c>
      <c r="AH73" s="72">
        <f t="shared" si="19"/>
        <v>1.0000000000000495</v>
      </c>
    </row>
    <row r="74" spans="1:34" s="72" customFormat="1" ht="13.5" thickBot="1" x14ac:dyDescent="0.25">
      <c r="B74" s="72" t="s">
        <v>438</v>
      </c>
      <c r="C74" s="81" t="s">
        <v>540</v>
      </c>
      <c r="D74" s="82">
        <v>7.9073503222201857E-2</v>
      </c>
      <c r="E74" s="82">
        <v>5.2362980878070911E-2</v>
      </c>
      <c r="F74" s="82">
        <v>0.53977108820239228</v>
      </c>
      <c r="G74" s="82">
        <v>0.32879242769732381</v>
      </c>
      <c r="H74" s="64" t="str">
        <f t="shared" si="8"/>
        <v>Loadshape C49 - VFD Cooling Tower Fans &lt;10 HP</v>
      </c>
      <c r="J74" s="82">
        <f t="shared" si="26"/>
        <v>1.1704959358549618E-2</v>
      </c>
      <c r="K74" s="82">
        <f t="shared" si="20"/>
        <v>7.3873085056199621E-3</v>
      </c>
      <c r="L74" s="82">
        <f t="shared" si="26"/>
        <v>1.0534463422694654E-2</v>
      </c>
      <c r="M74" s="82">
        <f t="shared" si="20"/>
        <v>6.9527609464658472E-3</v>
      </c>
      <c r="N74" s="82">
        <f t="shared" si="26"/>
        <v>1.1184738942614082E-2</v>
      </c>
      <c r="O74" s="82">
        <f t="shared" si="20"/>
        <v>8.2564036239281928E-3</v>
      </c>
      <c r="P74" s="82">
        <f t="shared" si="26"/>
        <v>1.1314794046597965E-2</v>
      </c>
      <c r="Q74" s="82">
        <f t="shared" si="20"/>
        <v>7.1700347260429051E-3</v>
      </c>
      <c r="R74" s="82">
        <f t="shared" si="21"/>
        <v>0.11018263038993786</v>
      </c>
      <c r="S74" s="82">
        <f t="shared" si="22"/>
        <v>6.5384857780717801E-2</v>
      </c>
      <c r="T74" s="82">
        <f t="shared" si="21"/>
        <v>0.10399259497477278</v>
      </c>
      <c r="U74" s="82">
        <f t="shared" si="22"/>
        <v>6.7252996574452592E-2</v>
      </c>
      <c r="V74" s="82">
        <f t="shared" si="21"/>
        <v>0.11265864455600387</v>
      </c>
      <c r="W74" s="82">
        <f t="shared" si="22"/>
        <v>6.1648580193248217E-2</v>
      </c>
      <c r="X74" s="82">
        <f t="shared" si="21"/>
        <v>0.10770661622387181</v>
      </c>
      <c r="Y74" s="82">
        <f t="shared" si="22"/>
        <v>6.9121135368187397E-2</v>
      </c>
      <c r="Z74" s="82">
        <f t="shared" si="30"/>
        <v>0.10523060205780582</v>
      </c>
      <c r="AA74" s="82">
        <f t="shared" si="31"/>
        <v>6.5384857780717801E-2</v>
      </c>
      <c r="AB74" s="82">
        <f t="shared" si="27"/>
        <v>1.1835014462533501E-2</v>
      </c>
      <c r="AC74" s="82">
        <f t="shared" si="23"/>
        <v>7.1700347260429051E-3</v>
      </c>
      <c r="AD74" s="82">
        <f t="shared" si="28"/>
        <v>1.0924628734646311E-2</v>
      </c>
      <c r="AE74" s="82">
        <f t="shared" si="24"/>
        <v>7.821856064774077E-3</v>
      </c>
      <c r="AF74" s="82">
        <f t="shared" si="29"/>
        <v>1.1574904254565734E-2</v>
      </c>
      <c r="AG74" s="82">
        <f t="shared" si="25"/>
        <v>7.6045822851970209E-3</v>
      </c>
      <c r="AH74" s="72">
        <f t="shared" si="19"/>
        <v>0.99999999999998879</v>
      </c>
    </row>
    <row r="75" spans="1:34" s="72" customFormat="1" ht="13.5" thickBot="1" x14ac:dyDescent="0.25">
      <c r="B75" s="72" t="s">
        <v>439</v>
      </c>
      <c r="C75" s="81" t="s">
        <v>541</v>
      </c>
      <c r="D75" s="82">
        <v>0.26463797370922243</v>
      </c>
      <c r="E75" s="82">
        <v>0.6095369429058618</v>
      </c>
      <c r="F75" s="82">
        <v>4.0577822635415914E-2</v>
      </c>
      <c r="G75" s="82">
        <v>8.5247260749483425E-2</v>
      </c>
      <c r="H75" s="64" t="str">
        <f t="shared" ref="H75:H79" si="32" xml:space="preserve"> "Loadshape " &amp;C75&amp;" - "&amp;B75</f>
        <v>Loadshape C50 - Engine Block Heater Timer</v>
      </c>
      <c r="J75" s="82">
        <f t="shared" si="26"/>
        <v>3.9173384266167802E-2</v>
      </c>
      <c r="K75" s="82">
        <f t="shared" si="20"/>
        <v>8.5992763729457689E-2</v>
      </c>
      <c r="L75" s="82">
        <f t="shared" si="26"/>
        <v>3.5256045839551019E-2</v>
      </c>
      <c r="M75" s="82">
        <f t="shared" si="20"/>
        <v>8.0934365863018998E-2</v>
      </c>
      <c r="N75" s="82">
        <f t="shared" si="26"/>
        <v>3.7432344965449234E-2</v>
      </c>
      <c r="O75" s="82">
        <f t="shared" si="20"/>
        <v>9.6109559462335042E-2</v>
      </c>
      <c r="P75" s="82">
        <f t="shared" si="26"/>
        <v>3.7867604790628874E-2</v>
      </c>
      <c r="Q75" s="82">
        <f t="shared" si="20"/>
        <v>8.3463564796238343E-2</v>
      </c>
      <c r="R75" s="82">
        <f t="shared" si="21"/>
        <v>8.2830876480550816E-3</v>
      </c>
      <c r="S75" s="82">
        <f t="shared" si="22"/>
        <v>1.6952580262681365E-2</v>
      </c>
      <c r="T75" s="82">
        <f t="shared" si="21"/>
        <v>7.8177456453553569E-3</v>
      </c>
      <c r="U75" s="82">
        <f t="shared" si="22"/>
        <v>1.7436939698757974E-2</v>
      </c>
      <c r="V75" s="82">
        <f t="shared" si="21"/>
        <v>8.4692244491349714E-3</v>
      </c>
      <c r="W75" s="82">
        <f t="shared" si="22"/>
        <v>1.5983861390528143E-2</v>
      </c>
      <c r="X75" s="82">
        <f t="shared" si="21"/>
        <v>8.0969508469751917E-3</v>
      </c>
      <c r="Y75" s="82">
        <f t="shared" si="22"/>
        <v>1.7921299134834586E-2</v>
      </c>
      <c r="Z75" s="82">
        <f t="shared" si="30"/>
        <v>7.9108140458953018E-3</v>
      </c>
      <c r="AA75" s="82">
        <f t="shared" si="31"/>
        <v>1.6952580262681365E-2</v>
      </c>
      <c r="AB75" s="82">
        <f t="shared" si="27"/>
        <v>3.9608644091347435E-2</v>
      </c>
      <c r="AC75" s="82">
        <f t="shared" si="23"/>
        <v>8.3463564796238343E-2</v>
      </c>
      <c r="AD75" s="82">
        <f t="shared" si="28"/>
        <v>3.6561825315089946E-2</v>
      </c>
      <c r="AE75" s="82">
        <f t="shared" si="24"/>
        <v>9.1051161595896379E-2</v>
      </c>
      <c r="AF75" s="82">
        <f t="shared" si="29"/>
        <v>3.8738124440988154E-2</v>
      </c>
      <c r="AG75" s="82">
        <f t="shared" si="25"/>
        <v>8.8521962662677034E-2</v>
      </c>
      <c r="AH75" s="72">
        <f t="shared" ref="AH75:AH76" si="33">SUM(J75:AG75)</f>
        <v>0.99999999999998335</v>
      </c>
    </row>
    <row r="76" spans="1:34" s="72" customFormat="1" ht="13.5" thickBot="1" x14ac:dyDescent="0.25">
      <c r="B76" s="72" t="s">
        <v>447</v>
      </c>
      <c r="C76" s="81" t="s">
        <v>542</v>
      </c>
      <c r="D76" s="82">
        <v>0.3039</v>
      </c>
      <c r="E76" s="82">
        <v>0.69610000000000005</v>
      </c>
      <c r="F76" s="82">
        <v>0</v>
      </c>
      <c r="G76" s="82">
        <v>0</v>
      </c>
      <c r="H76" s="64" t="str">
        <f t="shared" si="32"/>
        <v>Loadshape C51 - Door Heater Control</v>
      </c>
      <c r="J76" s="82">
        <f t="shared" si="26"/>
        <v>4.4985197368421055E-2</v>
      </c>
      <c r="K76" s="82">
        <f t="shared" si="20"/>
        <v>9.8204979253112029E-2</v>
      </c>
      <c r="L76" s="82">
        <f t="shared" si="26"/>
        <v>4.0486677631578948E-2</v>
      </c>
      <c r="M76" s="82">
        <f t="shared" si="20"/>
        <v>9.2428215767634866E-2</v>
      </c>
      <c r="N76" s="82">
        <f t="shared" si="26"/>
        <v>4.2985855263157902E-2</v>
      </c>
      <c r="O76" s="82">
        <f t="shared" si="20"/>
        <v>0.1097585062240664</v>
      </c>
      <c r="P76" s="82">
        <f t="shared" si="26"/>
        <v>4.3485690789473695E-2</v>
      </c>
      <c r="Q76" s="82">
        <f t="shared" si="20"/>
        <v>9.5316597510373455E-2</v>
      </c>
      <c r="R76" s="82">
        <f t="shared" si="21"/>
        <v>0</v>
      </c>
      <c r="S76" s="82">
        <f t="shared" si="22"/>
        <v>0</v>
      </c>
      <c r="T76" s="82">
        <f t="shared" si="21"/>
        <v>0</v>
      </c>
      <c r="U76" s="82">
        <f t="shared" si="22"/>
        <v>0</v>
      </c>
      <c r="V76" s="82">
        <f t="shared" si="21"/>
        <v>0</v>
      </c>
      <c r="W76" s="82">
        <f t="shared" si="22"/>
        <v>0</v>
      </c>
      <c r="X76" s="82">
        <f t="shared" si="21"/>
        <v>0</v>
      </c>
      <c r="Y76" s="82">
        <f t="shared" si="22"/>
        <v>0</v>
      </c>
      <c r="Z76" s="82">
        <f t="shared" si="30"/>
        <v>0</v>
      </c>
      <c r="AA76" s="82">
        <f t="shared" si="31"/>
        <v>0</v>
      </c>
      <c r="AB76" s="82">
        <f t="shared" si="27"/>
        <v>4.5485032894736842E-2</v>
      </c>
      <c r="AC76" s="82">
        <f t="shared" si="23"/>
        <v>9.5316597510373455E-2</v>
      </c>
      <c r="AD76" s="82">
        <f t="shared" si="28"/>
        <v>4.1986184210526321E-2</v>
      </c>
      <c r="AE76" s="82">
        <f t="shared" si="24"/>
        <v>0.10398174273858922</v>
      </c>
      <c r="AF76" s="82">
        <f t="shared" si="29"/>
        <v>4.4485361842105262E-2</v>
      </c>
      <c r="AG76" s="82">
        <f t="shared" si="25"/>
        <v>0.10109336099585063</v>
      </c>
      <c r="AH76" s="72">
        <f t="shared" si="33"/>
        <v>1</v>
      </c>
    </row>
    <row r="77" spans="1:34" s="73" customFormat="1" ht="13.5" thickBot="1" x14ac:dyDescent="0.25">
      <c r="B77" s="72" t="s">
        <v>547</v>
      </c>
      <c r="C77" s="81" t="s">
        <v>543</v>
      </c>
      <c r="D77" s="82">
        <v>0.1</v>
      </c>
      <c r="E77" s="82">
        <v>0.48299999999999998</v>
      </c>
      <c r="F77" s="82">
        <v>7.3999999999999996E-2</v>
      </c>
      <c r="G77" s="82">
        <v>0.34300000000000003</v>
      </c>
      <c r="H77" s="64" t="str">
        <f t="shared" si="32"/>
        <v>Loadshape C52 - Beverage and Snack Machine Controls</v>
      </c>
      <c r="J77" s="82">
        <f t="shared" si="26"/>
        <v>1.4802631578947369E-2</v>
      </c>
      <c r="K77" s="82">
        <f t="shared" si="20"/>
        <v>6.8141078838174274E-2</v>
      </c>
      <c r="L77" s="82">
        <f t="shared" si="26"/>
        <v>1.3322368421052633E-2</v>
      </c>
      <c r="M77" s="82">
        <f t="shared" si="20"/>
        <v>6.4132780082987548E-2</v>
      </c>
      <c r="N77" s="82">
        <f t="shared" si="26"/>
        <v>1.4144736842105267E-2</v>
      </c>
      <c r="O77" s="82">
        <f t="shared" si="20"/>
        <v>7.6157676348547712E-2</v>
      </c>
      <c r="P77" s="82">
        <f t="shared" si="26"/>
        <v>1.4309210526315792E-2</v>
      </c>
      <c r="Q77" s="82">
        <f t="shared" si="20"/>
        <v>6.6136929460580918E-2</v>
      </c>
      <c r="R77" s="82">
        <f t="shared" si="21"/>
        <v>1.510550458715596E-2</v>
      </c>
      <c r="S77" s="82">
        <f t="shared" si="22"/>
        <v>6.8210227272727283E-2</v>
      </c>
      <c r="T77" s="82">
        <f t="shared" si="21"/>
        <v>1.4256880733944948E-2</v>
      </c>
      <c r="U77" s="82">
        <f t="shared" si="22"/>
        <v>7.0159090909090907E-2</v>
      </c>
      <c r="V77" s="82">
        <f t="shared" si="21"/>
        <v>1.5444954128440361E-2</v>
      </c>
      <c r="W77" s="82">
        <f t="shared" si="22"/>
        <v>6.4312500000000009E-2</v>
      </c>
      <c r="X77" s="82">
        <f t="shared" si="21"/>
        <v>1.4766055045871555E-2</v>
      </c>
      <c r="Y77" s="82">
        <f t="shared" si="22"/>
        <v>7.2107954545454545E-2</v>
      </c>
      <c r="Z77" s="82">
        <f t="shared" si="30"/>
        <v>1.4426605504587154E-2</v>
      </c>
      <c r="AA77" s="82">
        <f t="shared" si="31"/>
        <v>6.8210227272727283E-2</v>
      </c>
      <c r="AB77" s="82">
        <f t="shared" si="27"/>
        <v>1.4967105263157896E-2</v>
      </c>
      <c r="AC77" s="82">
        <f t="shared" si="23"/>
        <v>6.6136929460580918E-2</v>
      </c>
      <c r="AD77" s="82">
        <f t="shared" si="28"/>
        <v>1.3815789473684212E-2</v>
      </c>
      <c r="AE77" s="82">
        <f t="shared" si="24"/>
        <v>7.2149377593360986E-2</v>
      </c>
      <c r="AF77" s="82">
        <f t="shared" si="29"/>
        <v>1.4638157894736844E-2</v>
      </c>
      <c r="AG77" s="82">
        <f t="shared" si="25"/>
        <v>7.0145228215767644E-2</v>
      </c>
      <c r="AH77" s="72">
        <f t="shared" ref="AH77" si="34">SUM(J77:AG77)</f>
        <v>1.0000000000000002</v>
      </c>
    </row>
    <row r="78" spans="1:34" ht="13.5" thickBot="1" x14ac:dyDescent="0.25">
      <c r="B78" s="70" t="s">
        <v>400</v>
      </c>
      <c r="C78" s="81" t="s">
        <v>544</v>
      </c>
      <c r="D78" s="77">
        <v>0.36301369863012606</v>
      </c>
      <c r="E78" s="77">
        <v>0.21780821917807541</v>
      </c>
      <c r="F78" s="77">
        <v>0.26198630136985507</v>
      </c>
      <c r="G78" s="77">
        <v>0.15719178082191246</v>
      </c>
      <c r="H78" s="64" t="str">
        <f t="shared" si="32"/>
        <v>Loadshape C53 - Flat</v>
      </c>
      <c r="J78" s="78">
        <f t="shared" si="26"/>
        <v>5.3735580389327874E-2</v>
      </c>
      <c r="K78" s="78">
        <f t="shared" si="20"/>
        <v>3.0728130506450475E-2</v>
      </c>
      <c r="L78" s="78">
        <f t="shared" si="26"/>
        <v>4.8362022350395086E-2</v>
      </c>
      <c r="M78" s="78">
        <f t="shared" si="20"/>
        <v>2.892059341783574E-2</v>
      </c>
      <c r="N78" s="78">
        <f t="shared" si="26"/>
        <v>5.1347332372024421E-2</v>
      </c>
      <c r="O78" s="78">
        <f t="shared" si="20"/>
        <v>3.4343204683679941E-2</v>
      </c>
      <c r="P78" s="78">
        <f t="shared" si="26"/>
        <v>5.1944394376350282E-2</v>
      </c>
      <c r="Q78" s="78">
        <f t="shared" si="20"/>
        <v>2.9824361962143105E-2</v>
      </c>
      <c r="R78" s="78">
        <f t="shared" si="21"/>
        <v>5.3478855096140129E-2</v>
      </c>
      <c r="S78" s="78">
        <f t="shared" si="22"/>
        <v>3.1259729140721226E-2</v>
      </c>
      <c r="T78" s="78">
        <f t="shared" si="21"/>
        <v>5.0474425034559213E-2</v>
      </c>
      <c r="U78" s="78">
        <f t="shared" si="22"/>
        <v>3.2152864259027553E-2</v>
      </c>
      <c r="V78" s="78">
        <f t="shared" si="21"/>
        <v>5.4680627120772485E-2</v>
      </c>
      <c r="W78" s="78">
        <f t="shared" si="22"/>
        <v>2.9473458904108584E-2</v>
      </c>
      <c r="X78" s="78">
        <f t="shared" si="21"/>
        <v>5.227708307150776E-2</v>
      </c>
      <c r="Y78" s="78">
        <f t="shared" si="22"/>
        <v>3.3045999377333872E-2</v>
      </c>
      <c r="Z78" s="78">
        <f t="shared" si="30"/>
        <v>5.1075311046875398E-2</v>
      </c>
      <c r="AA78" s="78">
        <f t="shared" si="31"/>
        <v>3.1259729140721226E-2</v>
      </c>
      <c r="AB78" s="78">
        <f t="shared" si="27"/>
        <v>5.4332642393653735E-2</v>
      </c>
      <c r="AC78" s="78">
        <f t="shared" si="23"/>
        <v>2.9824361962143105E-2</v>
      </c>
      <c r="AD78" s="78">
        <f t="shared" si="28"/>
        <v>5.0153208363372684E-2</v>
      </c>
      <c r="AE78" s="78">
        <f t="shared" si="24"/>
        <v>3.253566759506521E-2</v>
      </c>
      <c r="AF78" s="78">
        <f t="shared" si="29"/>
        <v>5.3138518385002012E-2</v>
      </c>
      <c r="AG78" s="78">
        <f t="shared" si="25"/>
        <v>3.163189905075784E-2</v>
      </c>
      <c r="AH78" s="79">
        <f t="shared" ref="AH78:AH79" si="35">SUM(J78:AG78)</f>
        <v>0.99999999999996902</v>
      </c>
    </row>
    <row r="79" spans="1:34" ht="13.5" thickBot="1" x14ac:dyDescent="0.25">
      <c r="A79" s="73"/>
      <c r="B79" s="72" t="s">
        <v>549</v>
      </c>
      <c r="C79" s="81" t="s">
        <v>550</v>
      </c>
      <c r="D79" s="82">
        <v>0.26832769887864827</v>
      </c>
      <c r="E79" s="82">
        <v>0.31430119681853874</v>
      </c>
      <c r="F79" s="82">
        <v>0.18924904924471858</v>
      </c>
      <c r="G79" s="82">
        <v>0.22812205505809638</v>
      </c>
      <c r="H79" s="64" t="str">
        <f t="shared" si="32"/>
        <v>Loadshape C54 - Religious Indoor Lighting</v>
      </c>
      <c r="I79" s="73"/>
      <c r="J79" s="82">
        <f t="shared" si="26"/>
        <v>3.9719560689273598E-2</v>
      </c>
      <c r="K79" s="82">
        <f t="shared" si="20"/>
        <v>4.4341247683943222E-2</v>
      </c>
      <c r="L79" s="82">
        <f t="shared" si="26"/>
        <v>3.5747604620346235E-2</v>
      </c>
      <c r="M79" s="82">
        <f t="shared" si="20"/>
        <v>4.1732938996652445E-2</v>
      </c>
      <c r="N79" s="82">
        <f t="shared" si="26"/>
        <v>3.7954246880861443E-2</v>
      </c>
      <c r="O79" s="82">
        <f t="shared" si="20"/>
        <v>4.9557865058524782E-2</v>
      </c>
      <c r="P79" s="82">
        <f t="shared" si="26"/>
        <v>3.8395575332964484E-2</v>
      </c>
      <c r="Q79" s="82">
        <f t="shared" si="20"/>
        <v>4.3037093340297837E-2</v>
      </c>
      <c r="R79" s="82">
        <f t="shared" ref="R79:Z79" si="36">$F79*R$8/$AL$8</f>
        <v>3.8631113263256765E-2</v>
      </c>
      <c r="S79" s="82">
        <f t="shared" ref="S79:AA79" si="37">$G79*S$8/$AM$8</f>
        <v>4.5365181403598714E-2</v>
      </c>
      <c r="T79" s="82">
        <f t="shared" si="36"/>
        <v>3.6460826001276044E-2</v>
      </c>
      <c r="U79" s="82">
        <f t="shared" si="37"/>
        <v>4.6661329443701535E-2</v>
      </c>
      <c r="V79" s="82">
        <f t="shared" si="36"/>
        <v>3.9499228168049051E-2</v>
      </c>
      <c r="W79" s="82">
        <f t="shared" si="37"/>
        <v>4.2772885323393073E-2</v>
      </c>
      <c r="X79" s="82">
        <f t="shared" si="36"/>
        <v>3.7762998358464479E-2</v>
      </c>
      <c r="Y79" s="82">
        <f t="shared" si="37"/>
        <v>4.7957477483804349E-2</v>
      </c>
      <c r="Z79" s="82">
        <f t="shared" si="30"/>
        <v>3.6894883453672193E-2</v>
      </c>
      <c r="AA79" s="82">
        <f t="shared" si="31"/>
        <v>4.5365181403598714E-2</v>
      </c>
      <c r="AB79" s="82">
        <f t="shared" si="27"/>
        <v>4.0160889141376631E-2</v>
      </c>
      <c r="AC79" s="82">
        <f t="shared" si="23"/>
        <v>4.3037093340297837E-2</v>
      </c>
      <c r="AD79" s="82">
        <f t="shared" si="28"/>
        <v>3.7071589976655356E-2</v>
      </c>
      <c r="AE79" s="82">
        <f t="shared" si="24"/>
        <v>4.6949556371234005E-2</v>
      </c>
      <c r="AF79" s="82">
        <f t="shared" si="29"/>
        <v>3.9278232237170557E-2</v>
      </c>
      <c r="AG79" s="82">
        <f t="shared" si="25"/>
        <v>4.5645402027588614E-2</v>
      </c>
      <c r="AH79" s="72">
        <f t="shared" si="35"/>
        <v>1.000000000000002</v>
      </c>
    </row>
  </sheetData>
  <mergeCells count="15">
    <mergeCell ref="T9:U9"/>
    <mergeCell ref="J9:K9"/>
    <mergeCell ref="L9:M9"/>
    <mergeCell ref="N9:O9"/>
    <mergeCell ref="P9:Q9"/>
    <mergeCell ref="R9:S9"/>
    <mergeCell ref="AH2:AI2"/>
    <mergeCell ref="AJ2:AK2"/>
    <mergeCell ref="AL2:AM2"/>
    <mergeCell ref="V9:W9"/>
    <mergeCell ref="X9:Y9"/>
    <mergeCell ref="Z9:AA9"/>
    <mergeCell ref="AB9:AC9"/>
    <mergeCell ref="AD9:AE9"/>
    <mergeCell ref="AF9:AG9"/>
  </mergeCells>
  <pageMargins left="0.7" right="0.7" top="0.75" bottom="0.75" header="0.3" footer="0.3"/>
  <pageSetup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F74"/>
  <sheetViews>
    <sheetView workbookViewId="0">
      <selection activeCell="B5" sqref="B5:Z74"/>
    </sheetView>
  </sheetViews>
  <sheetFormatPr defaultRowHeight="14.25" x14ac:dyDescent="0.2"/>
  <cols>
    <col min="2" max="2" width="52.625" bestFit="1" customWidth="1"/>
    <col min="3" max="26" width="7.125" customWidth="1"/>
  </cols>
  <sheetData>
    <row r="1" spans="2:32" x14ac:dyDescent="0.2">
      <c r="B1" s="61" t="s">
        <v>445</v>
      </c>
    </row>
    <row r="2" spans="2:32" x14ac:dyDescent="0.2">
      <c r="B2" s="53" t="s">
        <v>443</v>
      </c>
      <c r="AA2" s="90" t="s">
        <v>464</v>
      </c>
      <c r="AB2" s="90"/>
      <c r="AC2" s="90" t="s">
        <v>465</v>
      </c>
      <c r="AD2" s="90"/>
      <c r="AE2" s="90" t="s">
        <v>466</v>
      </c>
      <c r="AF2" s="90"/>
    </row>
    <row r="3" spans="2:32" x14ac:dyDescent="0.2">
      <c r="B3" s="54" t="s">
        <v>444</v>
      </c>
      <c r="C3" t="s">
        <v>467</v>
      </c>
      <c r="AA3" t="s">
        <v>451</v>
      </c>
      <c r="AB3" t="s">
        <v>452</v>
      </c>
      <c r="AC3" t="s">
        <v>451</v>
      </c>
      <c r="AD3" t="s">
        <v>452</v>
      </c>
      <c r="AE3" t="s">
        <v>451</v>
      </c>
      <c r="AF3" t="s">
        <v>452</v>
      </c>
    </row>
    <row r="4" spans="2:32" x14ac:dyDescent="0.2">
      <c r="C4">
        <f>4+2/5</f>
        <v>4.4000000000000004</v>
      </c>
      <c r="D4">
        <v>4.5</v>
      </c>
      <c r="E4">
        <f>4+1/5</f>
        <v>4.2</v>
      </c>
      <c r="F4">
        <v>4</v>
      </c>
      <c r="G4">
        <f>4+2/5</f>
        <v>4.4000000000000004</v>
      </c>
      <c r="H4">
        <v>4</v>
      </c>
      <c r="I4">
        <f>4+1/5</f>
        <v>4.2</v>
      </c>
      <c r="J4">
        <v>4.5</v>
      </c>
      <c r="K4">
        <f>4+3/5</f>
        <v>4.5999999999999996</v>
      </c>
      <c r="L4">
        <v>4</v>
      </c>
      <c r="M4">
        <f>4+1/5</f>
        <v>4.2</v>
      </c>
      <c r="N4">
        <v>4</v>
      </c>
      <c r="O4">
        <f>4+2/5</f>
        <v>4.4000000000000004</v>
      </c>
      <c r="P4">
        <v>4.5</v>
      </c>
      <c r="Q4">
        <f>4+3/5</f>
        <v>4.5999999999999996</v>
      </c>
      <c r="R4">
        <v>4</v>
      </c>
      <c r="S4">
        <v>4</v>
      </c>
      <c r="T4">
        <v>5</v>
      </c>
      <c r="U4">
        <f>4+3/5</f>
        <v>4.5999999999999996</v>
      </c>
      <c r="V4">
        <v>4</v>
      </c>
      <c r="W4">
        <f>4+2/5</f>
        <v>4.4000000000000004</v>
      </c>
      <c r="X4">
        <v>4</v>
      </c>
      <c r="Y4">
        <f>4+1/5</f>
        <v>4.2</v>
      </c>
      <c r="Z4">
        <v>5</v>
      </c>
      <c r="AA4">
        <f>SUM(C4,E4,G4,I4,K4,M4,O4,Q4,S4,U4,W4,Y4)</f>
        <v>52.20000000000001</v>
      </c>
      <c r="AB4">
        <f>SUM(D4,F4,H4,J4,L4,N4,P4,R4,T4,V4,X4,Z4)</f>
        <v>51.5</v>
      </c>
      <c r="AC4">
        <f>SUM(U4,W4,Y4,C4,E4,G4,I4)</f>
        <v>30.400000000000002</v>
      </c>
      <c r="AD4">
        <f>SUM(V4,X4,Z4,D4,F4,H4,J4)</f>
        <v>30</v>
      </c>
      <c r="AE4">
        <f>SUM(K4,M4,O4,Q4,S4)</f>
        <v>21.8</v>
      </c>
      <c r="AF4">
        <f>SUM(L4,N4,P4,R4,T4)</f>
        <v>21.5</v>
      </c>
    </row>
    <row r="5" spans="2:32" x14ac:dyDescent="0.2">
      <c r="C5" s="91" t="s">
        <v>450</v>
      </c>
      <c r="D5" s="91"/>
      <c r="E5" s="91" t="s">
        <v>453</v>
      </c>
      <c r="F5" s="91"/>
      <c r="G5" s="91" t="s">
        <v>454</v>
      </c>
      <c r="H5" s="91"/>
      <c r="I5" s="91" t="s">
        <v>455</v>
      </c>
      <c r="J5" s="91"/>
      <c r="K5" s="91" t="s">
        <v>456</v>
      </c>
      <c r="L5" s="91"/>
      <c r="M5" s="91" t="s">
        <v>457</v>
      </c>
      <c r="N5" s="91"/>
      <c r="O5" s="91" t="s">
        <v>458</v>
      </c>
      <c r="P5" s="91"/>
      <c r="Q5" s="91" t="s">
        <v>459</v>
      </c>
      <c r="R5" s="91"/>
      <c r="S5" s="91" t="s">
        <v>460</v>
      </c>
      <c r="T5" s="91"/>
      <c r="U5" s="91" t="s">
        <v>461</v>
      </c>
      <c r="V5" s="91"/>
      <c r="W5" s="91" t="s">
        <v>462</v>
      </c>
      <c r="X5" s="91"/>
      <c r="Y5" s="91" t="s">
        <v>463</v>
      </c>
      <c r="Z5" s="91"/>
    </row>
    <row r="6" spans="2:32" x14ac:dyDescent="0.2">
      <c r="C6" s="61" t="s">
        <v>451</v>
      </c>
      <c r="D6" s="61" t="s">
        <v>452</v>
      </c>
      <c r="E6" s="61" t="s">
        <v>451</v>
      </c>
      <c r="F6" s="61" t="s">
        <v>452</v>
      </c>
      <c r="G6" s="61" t="s">
        <v>451</v>
      </c>
      <c r="H6" s="61" t="s">
        <v>452</v>
      </c>
      <c r="I6" s="61" t="s">
        <v>451</v>
      </c>
      <c r="J6" s="61" t="s">
        <v>452</v>
      </c>
      <c r="K6" s="61" t="s">
        <v>451</v>
      </c>
      <c r="L6" s="61" t="s">
        <v>452</v>
      </c>
      <c r="M6" s="61" t="s">
        <v>451</v>
      </c>
      <c r="N6" s="61" t="s">
        <v>452</v>
      </c>
      <c r="O6" s="61" t="s">
        <v>451</v>
      </c>
      <c r="P6" s="61" t="s">
        <v>452</v>
      </c>
      <c r="Q6" s="61" t="s">
        <v>451</v>
      </c>
      <c r="R6" s="61" t="s">
        <v>452</v>
      </c>
      <c r="S6" s="61" t="s">
        <v>451</v>
      </c>
      <c r="T6" s="61" t="s">
        <v>452</v>
      </c>
      <c r="U6" s="61" t="s">
        <v>451</v>
      </c>
      <c r="V6" s="61" t="s">
        <v>452</v>
      </c>
      <c r="W6" s="61" t="s">
        <v>451</v>
      </c>
      <c r="X6" s="61" t="s">
        <v>452</v>
      </c>
      <c r="Y6" s="61" t="s">
        <v>451</v>
      </c>
      <c r="Z6" s="61" t="s">
        <v>452</v>
      </c>
      <c r="AA6" s="57" t="s">
        <v>224</v>
      </c>
    </row>
    <row r="7" spans="2:32" x14ac:dyDescent="0.2">
      <c r="B7" s="53" t="s">
        <v>142</v>
      </c>
      <c r="C7" s="56">
        <f>'FINAL LOADSHAPES'!J11</f>
        <v>6.9504560215020467E-2</v>
      </c>
      <c r="D7" s="56">
        <f>'FINAL LOADSHAPES'!K11</f>
        <v>1.5652458522181608E-2</v>
      </c>
      <c r="E7" s="56">
        <f>'FINAL LOADSHAPES'!L11</f>
        <v>6.2554104193518437E-2</v>
      </c>
      <c r="F7" s="56">
        <f>'FINAL LOADSHAPES'!M11</f>
        <v>1.473172566793563E-2</v>
      </c>
      <c r="G7" s="56">
        <f>'FINAL LOADSHAPES'!N11</f>
        <v>6.6415468649908466E-2</v>
      </c>
      <c r="H7" s="56">
        <f>'FINAL LOADSHAPES'!O11</f>
        <v>1.7493924230673558E-2</v>
      </c>
      <c r="I7" s="56">
        <f>'FINAL LOADSHAPES'!P11</f>
        <v>6.7187741541186466E-2</v>
      </c>
      <c r="J7" s="56">
        <f>'FINAL LOADSHAPES'!Q11</f>
        <v>1.5192092095058618E-2</v>
      </c>
      <c r="K7" s="56">
        <f>'FINAL LOADSHAPES'!R11</f>
        <v>6.9371325196838071E-2</v>
      </c>
      <c r="L7" s="56">
        <f>'FINAL LOADSHAPES'!S11</f>
        <v>1.5843112928330568E-2</v>
      </c>
      <c r="M7" s="56">
        <f>'FINAL LOADSHAPES'!T11</f>
        <v>6.5474059736341544E-2</v>
      </c>
      <c r="N7" s="56">
        <f>'FINAL LOADSHAPES'!U11</f>
        <v>1.6295773297711438E-2</v>
      </c>
      <c r="O7" s="56">
        <f>'FINAL LOADSHAPES'!V11</f>
        <v>7.0930231381036685E-2</v>
      </c>
      <c r="P7" s="56">
        <f>'FINAL LOADSHAPES'!W11</f>
        <v>1.4937792189568821E-2</v>
      </c>
      <c r="Q7" s="56">
        <f>'FINAL LOADSHAPES'!X11</f>
        <v>6.7812419012639472E-2</v>
      </c>
      <c r="R7" s="56">
        <f>'FINAL LOADSHAPES'!Y11</f>
        <v>1.6748433667092315E-2</v>
      </c>
      <c r="S7" s="56">
        <f>'FINAL LOADSHAPES'!Z11</f>
        <v>6.6253512828440858E-2</v>
      </c>
      <c r="T7" s="56">
        <f>'FINAL LOADSHAPES'!AA11</f>
        <v>1.5843112928330568E-2</v>
      </c>
      <c r="U7" s="56">
        <f>'FINAL LOADSHAPES'!AB11</f>
        <v>7.0276833106298481E-2</v>
      </c>
      <c r="V7" s="56">
        <f>'FINAL LOADSHAPES'!AC11</f>
        <v>1.5192092095058618E-2</v>
      </c>
      <c r="W7" s="56">
        <f>'FINAL LOADSHAPES'!AD11</f>
        <v>6.4870922867352451E-2</v>
      </c>
      <c r="X7" s="56">
        <f>'FINAL LOADSHAPES'!AE11</f>
        <v>1.6573191376427581E-2</v>
      </c>
      <c r="Y7" s="56">
        <f>'FINAL LOADSHAPES'!AF11</f>
        <v>6.873228732374248E-2</v>
      </c>
      <c r="Z7" s="56">
        <f>'FINAL LOADSHAPES'!AG11</f>
        <v>1.6112824949304595E-2</v>
      </c>
      <c r="AA7" s="28">
        <f>SUM(C7:Z7)</f>
        <v>0.99999999999999756</v>
      </c>
    </row>
    <row r="8" spans="2:32" x14ac:dyDescent="0.2">
      <c r="B8" s="53" t="s">
        <v>228</v>
      </c>
      <c r="C8" s="56">
        <f>'FINAL LOADSHAPES'!J12</f>
        <v>7.2986990452196129E-2</v>
      </c>
      <c r="D8" s="56">
        <f>'FINAL LOADSHAPES'!K12</f>
        <v>1.2328816277181383E-2</v>
      </c>
      <c r="E8" s="56">
        <f>'FINAL LOADSHAPES'!L12</f>
        <v>6.5688291406976518E-2</v>
      </c>
      <c r="F8" s="56">
        <f>'FINAL LOADSHAPES'!M12</f>
        <v>1.1603591790288361E-2</v>
      </c>
      <c r="G8" s="56">
        <f>'FINAL LOADSHAPES'!N12</f>
        <v>6.9743124209876314E-2</v>
      </c>
      <c r="H8" s="56">
        <f>'FINAL LOADSHAPES'!O12</f>
        <v>1.3779265250967428E-2</v>
      </c>
      <c r="I8" s="56">
        <f>'FINAL LOADSHAPES'!P12</f>
        <v>7.0554090770456268E-2</v>
      </c>
      <c r="J8" s="56">
        <f>'FINAL LOADSHAPES'!Q12</f>
        <v>1.1966204033734872E-2</v>
      </c>
      <c r="K8" s="56">
        <f>'FINAL LOADSHAPES'!R12</f>
        <v>7.2830068724116875E-2</v>
      </c>
      <c r="L8" s="56">
        <f>'FINAL LOADSHAPES'!S12</f>
        <v>1.2480139971750044E-2</v>
      </c>
      <c r="M8" s="56">
        <f>'FINAL LOADSHAPES'!T12</f>
        <v>6.8738491829503562E-2</v>
      </c>
      <c r="N8" s="56">
        <f>'FINAL LOADSHAPES'!U12</f>
        <v>1.2836715399514332E-2</v>
      </c>
      <c r="O8" s="56">
        <f>'FINAL LOADSHAPES'!V12</f>
        <v>7.446669948196219E-2</v>
      </c>
      <c r="P8" s="56">
        <f>'FINAL LOADSHAPES'!W12</f>
        <v>1.176698911622147E-2</v>
      </c>
      <c r="Q8" s="56">
        <f>'FINAL LOADSHAPES'!X12</f>
        <v>7.1193437966271533E-2</v>
      </c>
      <c r="R8" s="56">
        <f>'FINAL LOADSHAPES'!Y12</f>
        <v>1.3193290827278619E-2</v>
      </c>
      <c r="S8" s="56">
        <f>'FINAL LOADSHAPES'!Z12</f>
        <v>6.9556807208426219E-2</v>
      </c>
      <c r="T8" s="56">
        <f>'FINAL LOADSHAPES'!AA12</f>
        <v>1.2480139971750044E-2</v>
      </c>
      <c r="U8" s="56">
        <f>'FINAL LOADSHAPES'!AB12</f>
        <v>7.3797957012776083E-2</v>
      </c>
      <c r="V8" s="56">
        <f>'FINAL LOADSHAPES'!AC12</f>
        <v>1.1966204033734872E-2</v>
      </c>
      <c r="W8" s="56">
        <f>'FINAL LOADSHAPES'!AD12</f>
        <v>6.8121191088716393E-2</v>
      </c>
      <c r="X8" s="56">
        <f>'FINAL LOADSHAPES'!AE12</f>
        <v>1.3054040764074407E-2</v>
      </c>
      <c r="Y8" s="56">
        <f>'FINAL LOADSHAPES'!AF12</f>
        <v>7.2176023891616176E-2</v>
      </c>
      <c r="Z8" s="56">
        <f>'FINAL LOADSHAPES'!AG12</f>
        <v>1.2691428520627894E-2</v>
      </c>
      <c r="AA8" s="28">
        <f t="shared" ref="AA8:AA71" si="0">SUM(C8:Z8)</f>
        <v>1.000000000000018</v>
      </c>
    </row>
    <row r="9" spans="2:32" x14ac:dyDescent="0.2">
      <c r="B9" s="53" t="s">
        <v>229</v>
      </c>
      <c r="C9" s="56">
        <f>'FINAL LOADSHAPES'!J13</f>
        <v>6.3891483637232807E-2</v>
      </c>
      <c r="D9" s="56">
        <f>'FINAL LOADSHAPES'!K13</f>
        <v>2.9098844321335474E-2</v>
      </c>
      <c r="E9" s="56">
        <f>'FINAL LOADSHAPES'!L13</f>
        <v>5.7502335273509522E-2</v>
      </c>
      <c r="F9" s="56">
        <f>'FINAL LOADSHAPES'!M13</f>
        <v>2.7387147596551035E-2</v>
      </c>
      <c r="G9" s="56">
        <f>'FINAL LOADSHAPES'!N13</f>
        <v>6.1051862142244687E-2</v>
      </c>
      <c r="H9" s="56">
        <f>'FINAL LOADSHAPES'!O13</f>
        <v>3.2522237770904357E-2</v>
      </c>
      <c r="I9" s="56">
        <f>'FINAL LOADSHAPES'!P13</f>
        <v>6.1761767515991717E-2</v>
      </c>
      <c r="J9" s="56">
        <f>'FINAL LOADSHAPES'!Q13</f>
        <v>2.8242995958943255E-2</v>
      </c>
      <c r="K9" s="56">
        <f>'FINAL LOADSHAPES'!R13</f>
        <v>5.0084668729077297E-2</v>
      </c>
      <c r="L9" s="56">
        <f>'FINAL LOADSHAPES'!S13</f>
        <v>2.3219213890069854E-2</v>
      </c>
      <c r="M9" s="56">
        <f>'FINAL LOADSHAPES'!T13</f>
        <v>4.7270923294859456E-2</v>
      </c>
      <c r="N9" s="56">
        <f>'FINAL LOADSHAPES'!U13</f>
        <v>2.3882620001214706E-2</v>
      </c>
      <c r="O9" s="56">
        <f>'FINAL LOADSHAPES'!V13</f>
        <v>5.1210166902764427E-2</v>
      </c>
      <c r="P9" s="56">
        <f>'FINAL LOADSHAPES'!W13</f>
        <v>2.1892401667780146E-2</v>
      </c>
      <c r="Q9" s="56">
        <f>'FINAL LOADSHAPES'!X13</f>
        <v>4.8959170555390161E-2</v>
      </c>
      <c r="R9" s="56">
        <f>'FINAL LOADSHAPES'!Y13</f>
        <v>2.4546026112359561E-2</v>
      </c>
      <c r="S9" s="56">
        <f>'FINAL LOADSHAPES'!Z13</f>
        <v>4.7833672381703038E-2</v>
      </c>
      <c r="T9" s="56">
        <f>'FINAL LOADSHAPES'!AA13</f>
        <v>2.3219213890069854E-2</v>
      </c>
      <c r="U9" s="56">
        <f>'FINAL LOADSHAPES'!AB13</f>
        <v>6.4601389010979823E-2</v>
      </c>
      <c r="V9" s="56">
        <f>'FINAL LOADSHAPES'!AC13</f>
        <v>2.8242995958943255E-2</v>
      </c>
      <c r="W9" s="56">
        <f>'FINAL LOADSHAPES'!AD13</f>
        <v>5.9632051394750619E-2</v>
      </c>
      <c r="X9" s="56">
        <f>'FINAL LOADSHAPES'!AE13</f>
        <v>3.0810541046119914E-2</v>
      </c>
      <c r="Y9" s="56">
        <f>'FINAL LOADSHAPES'!AF13</f>
        <v>6.3181578263485777E-2</v>
      </c>
      <c r="Z9" s="56">
        <f>'FINAL LOADSHAPES'!AG13</f>
        <v>2.9954692683727697E-2</v>
      </c>
      <c r="AA9" s="28">
        <f t="shared" si="0"/>
        <v>1.0000000000000084</v>
      </c>
    </row>
    <row r="10" spans="2:32" x14ac:dyDescent="0.2">
      <c r="B10" s="53" t="s">
        <v>231</v>
      </c>
      <c r="C10" s="56">
        <f>'FINAL LOADSHAPES'!J14</f>
        <v>5.7634710600952835E-2</v>
      </c>
      <c r="D10" s="56">
        <f>'FINAL LOADSHAPES'!K14</f>
        <v>2.3091556525669753E-2</v>
      </c>
      <c r="E10" s="56">
        <f>'FINAL LOADSHAPES'!L14</f>
        <v>5.1871239540857546E-2</v>
      </c>
      <c r="F10" s="56">
        <f>'FINAL LOADSHAPES'!M14</f>
        <v>2.1733229671218591E-2</v>
      </c>
      <c r="G10" s="56">
        <f>'FINAL LOADSHAPES'!N14</f>
        <v>5.5073167907577165E-2</v>
      </c>
      <c r="H10" s="56">
        <f>'FINAL LOADSHAPES'!O14</f>
        <v>2.5808210234572079E-2</v>
      </c>
      <c r="I10" s="56">
        <f>'FINAL LOADSHAPES'!P14</f>
        <v>5.5713553580921081E-2</v>
      </c>
      <c r="J10" s="56">
        <f>'FINAL LOADSHAPES'!Q14</f>
        <v>2.2412393098444172E-2</v>
      </c>
      <c r="K10" s="56">
        <f>'FINAL LOADSHAPES'!R14</f>
        <v>6.4235237785675192E-2</v>
      </c>
      <c r="L10" s="56">
        <f>'FINAL LOADSHAPES'!S14</f>
        <v>2.6307001063679093E-2</v>
      </c>
      <c r="M10" s="56">
        <f>'FINAL LOADSHAPES'!T14</f>
        <v>6.0626516561760845E-2</v>
      </c>
      <c r="N10" s="56">
        <f>'FINAL LOADSHAPES'!U14</f>
        <v>2.7058629665498494E-2</v>
      </c>
      <c r="O10" s="56">
        <f>'FINAL LOADSHAPES'!V14</f>
        <v>6.567872627524092E-2</v>
      </c>
      <c r="P10" s="56">
        <f>'FINAL LOADSHAPES'!W14</f>
        <v>2.4803743860040285E-2</v>
      </c>
      <c r="Q10" s="56">
        <f>'FINAL LOADSHAPES'!X14</f>
        <v>6.279174929610945E-2</v>
      </c>
      <c r="R10" s="56">
        <f>'FINAL LOADSHAPES'!Y14</f>
        <v>2.7810258267317898E-2</v>
      </c>
      <c r="S10" s="56">
        <f>'FINAL LOADSHAPES'!Z14</f>
        <v>6.1348260806543715E-2</v>
      </c>
      <c r="T10" s="56">
        <f>'FINAL LOADSHAPES'!AA14</f>
        <v>2.6307001063679093E-2</v>
      </c>
      <c r="U10" s="56">
        <f>'FINAL LOADSHAPES'!AB14</f>
        <v>5.8275096274296757E-2</v>
      </c>
      <c r="V10" s="56">
        <f>'FINAL LOADSHAPES'!AC14</f>
        <v>2.2412393098444172E-2</v>
      </c>
      <c r="W10" s="56">
        <f>'FINAL LOADSHAPES'!AD14</f>
        <v>5.379239656088932E-2</v>
      </c>
      <c r="X10" s="56">
        <f>'FINAL LOADSHAPES'!AE14</f>
        <v>2.4449883380120916E-2</v>
      </c>
      <c r="Y10" s="56">
        <f>'FINAL LOADSHAPES'!AF14</f>
        <v>5.6994324927608912E-2</v>
      </c>
      <c r="Z10" s="56">
        <f>'FINAL LOADSHAPES'!AG14</f>
        <v>2.3770719952895335E-2</v>
      </c>
      <c r="AA10" s="28">
        <f t="shared" si="0"/>
        <v>1.0000000000000135</v>
      </c>
    </row>
    <row r="11" spans="2:32" x14ac:dyDescent="0.2">
      <c r="B11" s="53" t="s">
        <v>143</v>
      </c>
      <c r="C11" s="56">
        <f>'FINAL LOADSHAPES'!J15</f>
        <v>5.4764478282238731E-2</v>
      </c>
      <c r="D11" s="56">
        <f>'FINAL LOADSHAPES'!K15</f>
        <v>2.5574239088221918E-2</v>
      </c>
      <c r="E11" s="56">
        <f>'FINAL LOADSHAPES'!L15</f>
        <v>4.9288030454014857E-2</v>
      </c>
      <c r="F11" s="56">
        <f>'FINAL LOADSHAPES'!M15</f>
        <v>2.4069872083032393E-2</v>
      </c>
      <c r="G11" s="56">
        <f>'FINAL LOADSHAPES'!N15</f>
        <v>5.2330501469694798E-2</v>
      </c>
      <c r="H11" s="56">
        <f>'FINAL LOADSHAPES'!O15</f>
        <v>2.8582973098600965E-2</v>
      </c>
      <c r="I11" s="56">
        <f>'FINAL LOADSHAPES'!P15</f>
        <v>5.2938995672830787E-2</v>
      </c>
      <c r="J11" s="56">
        <f>'FINAL LOADSHAPES'!Q15</f>
        <v>2.4822055585627154E-2</v>
      </c>
      <c r="K11" s="56">
        <f>'FINAL LOADSHAPES'!R15</f>
        <v>6.1531281789775856E-2</v>
      </c>
      <c r="L11" s="56">
        <f>'FINAL LOADSHAPES'!S15</f>
        <v>2.9297616224100743E-2</v>
      </c>
      <c r="M11" s="56">
        <f>'FINAL LOADSHAPES'!T15</f>
        <v>5.8074468206080566E-2</v>
      </c>
      <c r="N11" s="56">
        <f>'FINAL LOADSHAPES'!U15</f>
        <v>3.0134690973360766E-2</v>
      </c>
      <c r="O11" s="56">
        <f>'FINAL LOADSHAPES'!V15</f>
        <v>6.2914007223253951E-2</v>
      </c>
      <c r="P11" s="56">
        <f>'FINAL LOADSHAPES'!W15</f>
        <v>2.7623466725580702E-2</v>
      </c>
      <c r="Q11" s="56">
        <f>'FINAL LOADSHAPES'!X15</f>
        <v>6.014855635629774E-2</v>
      </c>
      <c r="R11" s="56">
        <f>'FINAL LOADSHAPES'!Y15</f>
        <v>3.0971765722620784E-2</v>
      </c>
      <c r="S11" s="56">
        <f>'FINAL LOADSHAPES'!Z15</f>
        <v>5.8765830922819631E-2</v>
      </c>
      <c r="T11" s="56">
        <f>'FINAL LOADSHAPES'!AA15</f>
        <v>2.9297616224100743E-2</v>
      </c>
      <c r="U11" s="56">
        <f>'FINAL LOADSHAPES'!AB15</f>
        <v>5.5372972485374719E-2</v>
      </c>
      <c r="V11" s="56">
        <f>'FINAL LOADSHAPES'!AC15</f>
        <v>2.4822055585627154E-2</v>
      </c>
      <c r="W11" s="56">
        <f>'FINAL LOADSHAPES'!AD15</f>
        <v>5.1113513063422822E-2</v>
      </c>
      <c r="X11" s="56">
        <f>'FINAL LOADSHAPES'!AE15</f>
        <v>2.707860609341144E-2</v>
      </c>
      <c r="Y11" s="56">
        <f>'FINAL LOADSHAPES'!AF15</f>
        <v>5.4155984079102749E-2</v>
      </c>
      <c r="Z11" s="56">
        <f>'FINAL LOADSHAPES'!AG15</f>
        <v>2.6326422590816679E-2</v>
      </c>
      <c r="AA11" s="28">
        <f t="shared" si="0"/>
        <v>1.0000000000000087</v>
      </c>
    </row>
    <row r="12" spans="2:32" x14ac:dyDescent="0.2">
      <c r="B12" s="53" t="s">
        <v>159</v>
      </c>
      <c r="C12" s="56">
        <f>'FINAL LOADSHAPES'!J16</f>
        <v>7.1135644393258091E-2</v>
      </c>
      <c r="D12" s="56">
        <f>'FINAL LOADSHAPES'!K16</f>
        <v>2.1801118047096422E-2</v>
      </c>
      <c r="E12" s="56">
        <f>'FINAL LOADSHAPES'!L16</f>
        <v>6.4022079953932276E-2</v>
      </c>
      <c r="F12" s="56">
        <f>'FINAL LOADSHAPES'!M16</f>
        <v>2.0518699338443688E-2</v>
      </c>
      <c r="G12" s="56">
        <f>'FINAL LOADSHAPES'!N16</f>
        <v>6.7974060198002173E-2</v>
      </c>
      <c r="H12" s="56">
        <f>'FINAL LOADSHAPES'!O16</f>
        <v>2.436595546440188E-2</v>
      </c>
      <c r="I12" s="56">
        <f>'FINAL LOADSHAPES'!P16</f>
        <v>6.8764456246816152E-2</v>
      </c>
      <c r="J12" s="56">
        <f>'FINAL LOADSHAPES'!Q16</f>
        <v>2.1159908692770051E-2</v>
      </c>
      <c r="K12" s="56">
        <f>'FINAL LOADSHAPES'!R16</f>
        <v>5.3005065072135482E-2</v>
      </c>
      <c r="L12" s="56">
        <f>'FINAL LOADSHAPES'!S16</f>
        <v>2.0928903332248391E-2</v>
      </c>
      <c r="M12" s="56">
        <f>'FINAL LOADSHAPES'!T16</f>
        <v>5.0027252427633478E-2</v>
      </c>
      <c r="N12" s="56">
        <f>'FINAL LOADSHAPES'!U16</f>
        <v>2.1526871998884058E-2</v>
      </c>
      <c r="O12" s="56">
        <f>'FINAL LOADSHAPES'!V16</f>
        <v>5.4196190129936275E-2</v>
      </c>
      <c r="P12" s="56">
        <f>'FINAL LOADSHAPES'!W16</f>
        <v>1.9732965998977055E-2</v>
      </c>
      <c r="Q12" s="56">
        <f>'FINAL LOADSHAPES'!X16</f>
        <v>5.1813940014334682E-2</v>
      </c>
      <c r="R12" s="56">
        <f>'FINAL LOADSHAPES'!Y16</f>
        <v>2.2124840665519726E-2</v>
      </c>
      <c r="S12" s="56">
        <f>'FINAL LOADSHAPES'!Z16</f>
        <v>5.0622814956533889E-2</v>
      </c>
      <c r="T12" s="56">
        <f>'FINAL LOADSHAPES'!AA16</f>
        <v>2.0928903332248391E-2</v>
      </c>
      <c r="U12" s="56">
        <f>'FINAL LOADSHAPES'!AB16</f>
        <v>7.1926040442072056E-2</v>
      </c>
      <c r="V12" s="56">
        <f>'FINAL LOADSHAPES'!AC16</f>
        <v>2.1159908692770051E-2</v>
      </c>
      <c r="W12" s="56">
        <f>'FINAL LOADSHAPES'!AD16</f>
        <v>6.6393268100374214E-2</v>
      </c>
      <c r="X12" s="56">
        <f>'FINAL LOADSHAPES'!AE16</f>
        <v>2.3083536755749152E-2</v>
      </c>
      <c r="Y12" s="56">
        <f>'FINAL LOADSHAPES'!AF16</f>
        <v>7.0345248344444111E-2</v>
      </c>
      <c r="Z12" s="56">
        <f>'FINAL LOADSHAPES'!AG16</f>
        <v>2.2442327401422785E-2</v>
      </c>
      <c r="AA12" s="28">
        <f t="shared" si="0"/>
        <v>1.0000000000000044</v>
      </c>
    </row>
    <row r="13" spans="2:32" s="54" customFormat="1" x14ac:dyDescent="0.2">
      <c r="B13" s="54" t="s">
        <v>155</v>
      </c>
      <c r="C13" s="52">
        <f>'FINAL LOADSHAPES'!J17</f>
        <v>2.6688996283822607E-2</v>
      </c>
      <c r="D13" s="52">
        <f>'FINAL LOADSHAPES'!K17</f>
        <v>6.2265522310001167E-2</v>
      </c>
      <c r="E13" s="52">
        <f>'FINAL LOADSHAPES'!L17</f>
        <v>2.4020096655440342E-2</v>
      </c>
      <c r="F13" s="52">
        <f>'FINAL LOADSHAPES'!M17</f>
        <v>5.8602844527059925E-2</v>
      </c>
      <c r="G13" s="52">
        <f>'FINAL LOADSHAPES'!N17</f>
        <v>2.550281867120827E-2</v>
      </c>
      <c r="H13" s="52">
        <f>'FINAL LOADSHAPES'!O17</f>
        <v>6.9590877875883653E-2</v>
      </c>
      <c r="I13" s="52">
        <f>'FINAL LOADSHAPES'!P17</f>
        <v>2.5799363074361856E-2</v>
      </c>
      <c r="J13" s="52">
        <f>'FINAL LOADSHAPES'!Q17</f>
        <v>6.0434183418530546E-2</v>
      </c>
      <c r="K13" s="52">
        <f>'FINAL LOADSHAPES'!R17</f>
        <v>1.9174786413978975E-2</v>
      </c>
      <c r="L13" s="52">
        <f>'FINAL LOADSHAPES'!S17</f>
        <v>5.6559487193027259E-2</v>
      </c>
      <c r="M13" s="52">
        <f>'FINAL LOADSHAPES'!T17</f>
        <v>1.8097551222182401E-2</v>
      </c>
      <c r="N13" s="52">
        <f>'FINAL LOADSHAPES'!U17</f>
        <v>5.8175472541399459E-2</v>
      </c>
      <c r="O13" s="52">
        <f>'FINAL LOADSHAPES'!V17</f>
        <v>1.9605680490697604E-2</v>
      </c>
      <c r="P13" s="52">
        <f>'FINAL LOADSHAPES'!W17</f>
        <v>5.3327516496282847E-2</v>
      </c>
      <c r="Q13" s="52">
        <f>'FINAL LOADSHAPES'!X17</f>
        <v>1.8743892337260346E-2</v>
      </c>
      <c r="R13" s="52">
        <f>'FINAL LOADSHAPES'!Y17</f>
        <v>5.9791457889771672E-2</v>
      </c>
      <c r="S13" s="52">
        <f>'FINAL LOADSHAPES'!Z17</f>
        <v>1.8312998260541717E-2</v>
      </c>
      <c r="T13" s="52">
        <f>'FINAL LOADSHAPES'!AA17</f>
        <v>5.6559487193027259E-2</v>
      </c>
      <c r="U13" s="52">
        <f>'FINAL LOADSHAPES'!AB17</f>
        <v>2.698554068697619E-2</v>
      </c>
      <c r="V13" s="52">
        <f>'FINAL LOADSHAPES'!AC17</f>
        <v>6.0434183418530546E-2</v>
      </c>
      <c r="W13" s="52">
        <f>'FINAL LOADSHAPES'!AD17</f>
        <v>2.4909729864901101E-2</v>
      </c>
      <c r="X13" s="52">
        <f>'FINAL LOADSHAPES'!AE17</f>
        <v>6.592820009294241E-2</v>
      </c>
      <c r="Y13" s="52">
        <f>'FINAL LOADSHAPES'!AF17</f>
        <v>2.6392451880669025E-2</v>
      </c>
      <c r="Z13" s="52">
        <f>'FINAL LOADSHAPES'!AG17</f>
        <v>6.4096861201471789E-2</v>
      </c>
      <c r="AA13" s="54">
        <f t="shared" si="0"/>
        <v>0.99999999999996914</v>
      </c>
    </row>
    <row r="14" spans="2:32" x14ac:dyDescent="0.2">
      <c r="B14" s="53" t="s">
        <v>227</v>
      </c>
      <c r="C14" s="56">
        <f>'FINAL LOADSHAPES'!J18</f>
        <v>6.027187913923775E-3</v>
      </c>
      <c r="D14" s="56">
        <f>'FINAL LOADSHAPES'!K18</f>
        <v>1.005677849193747E-3</v>
      </c>
      <c r="E14" s="56">
        <f>'FINAL LOADSHAPES'!L18</f>
        <v>5.4244691225313977E-3</v>
      </c>
      <c r="F14" s="56">
        <f>'FINAL LOADSHAPES'!M18</f>
        <v>9.4652032865293837E-4</v>
      </c>
      <c r="G14" s="56">
        <f>'FINAL LOADSHAPES'!N18</f>
        <v>5.7593128955271645E-3</v>
      </c>
      <c r="H14" s="56">
        <f>'FINAL LOADSHAPES'!O18</f>
        <v>1.1239928902753644E-3</v>
      </c>
      <c r="I14" s="56">
        <f>'FINAL LOADSHAPES'!P18</f>
        <v>5.8262816501263174E-3</v>
      </c>
      <c r="J14" s="56">
        <f>'FINAL LOADSHAPES'!Q18</f>
        <v>9.7609908892334267E-4</v>
      </c>
      <c r="K14" s="56">
        <f>'FINAL LOADSHAPES'!R18</f>
        <v>0.14559344527736298</v>
      </c>
      <c r="L14" s="56">
        <f>'FINAL LOADSHAPES'!S18</f>
        <v>4.7510555563114031E-2</v>
      </c>
      <c r="M14" s="56">
        <f>'FINAL LOADSHAPES'!T18</f>
        <v>0.13741403823930887</v>
      </c>
      <c r="N14" s="56">
        <f>'FINAL LOADSHAPES'!U18</f>
        <v>4.8868000007774429E-2</v>
      </c>
      <c r="O14" s="56">
        <f>'FINAL LOADSHAPES'!V18</f>
        <v>0.14886520809258461</v>
      </c>
      <c r="P14" s="56">
        <f>'FINAL LOADSHAPES'!W18</f>
        <v>4.4795666673793227E-2</v>
      </c>
      <c r="Q14" s="56">
        <f>'FINAL LOADSHAPES'!X18</f>
        <v>0.14232168246214133</v>
      </c>
      <c r="R14" s="56">
        <f>'FINAL LOADSHAPES'!Y18</f>
        <v>5.0225444452434827E-2</v>
      </c>
      <c r="S14" s="56">
        <f>'FINAL LOADSHAPES'!Z18</f>
        <v>0.13904991964691971</v>
      </c>
      <c r="T14" s="56">
        <f>'FINAL LOADSHAPES'!AA18</f>
        <v>4.7510555563114031E-2</v>
      </c>
      <c r="U14" s="56">
        <f>'FINAL LOADSHAPES'!AB18</f>
        <v>6.0941566685229287E-3</v>
      </c>
      <c r="V14" s="56">
        <f>'FINAL LOADSHAPES'!AC18</f>
        <v>9.7609908892334267E-4</v>
      </c>
      <c r="W14" s="56">
        <f>'FINAL LOADSHAPES'!AD18</f>
        <v>5.625375386328858E-3</v>
      </c>
      <c r="X14" s="56">
        <f>'FINAL LOADSHAPES'!AE18</f>
        <v>1.0648353697345556E-3</v>
      </c>
      <c r="Y14" s="56">
        <f>'FINAL LOADSHAPES'!AF18</f>
        <v>5.9602191593246222E-3</v>
      </c>
      <c r="Z14" s="56">
        <f>'FINAL LOADSHAPES'!AG18</f>
        <v>1.0352566094641513E-3</v>
      </c>
      <c r="AA14" s="28">
        <f t="shared" si="0"/>
        <v>1.0000000000000007</v>
      </c>
    </row>
    <row r="15" spans="2:32" x14ac:dyDescent="0.2">
      <c r="B15" s="53" t="s">
        <v>230</v>
      </c>
      <c r="C15" s="56">
        <f>'FINAL LOADSHAPES'!J19</f>
        <v>8.5599174885512608E-2</v>
      </c>
      <c r="D15" s="56">
        <f>'FINAL LOADSHAPES'!K19</f>
        <v>5.4688637073384616E-2</v>
      </c>
      <c r="E15" s="56">
        <f>'FINAL LOADSHAPES'!L19</f>
        <v>7.7039257396961339E-2</v>
      </c>
      <c r="F15" s="56">
        <f>'FINAL LOADSHAPES'!M19</f>
        <v>5.1471658422009049E-2</v>
      </c>
      <c r="G15" s="56">
        <f>'FINAL LOADSHAPES'!N19</f>
        <v>8.1794767112823172E-2</v>
      </c>
      <c r="H15" s="56">
        <f>'FINAL LOADSHAPES'!O19</f>
        <v>6.1122594376135743E-2</v>
      </c>
      <c r="I15" s="56">
        <f>'FINAL LOADSHAPES'!P19</f>
        <v>8.2745869055995541E-2</v>
      </c>
      <c r="J15" s="56">
        <f>'FINAL LOADSHAPES'!Q19</f>
        <v>5.3080147747696829E-2</v>
      </c>
      <c r="K15" s="56">
        <f>'FINAL LOADSHAPES'!R19</f>
        <v>3.4875536769229738E-3</v>
      </c>
      <c r="L15" s="56">
        <f>'FINAL LOADSHAPES'!S19</f>
        <v>3.3804822869924686E-3</v>
      </c>
      <c r="M15" s="56">
        <f>'FINAL LOADSHAPES'!T19</f>
        <v>3.2916236950733683E-3</v>
      </c>
      <c r="N15" s="56">
        <f>'FINAL LOADSHAPES'!U19</f>
        <v>3.477067495192253E-3</v>
      </c>
      <c r="O15" s="56">
        <f>'FINAL LOADSHAPES'!V19</f>
        <v>3.5659256696628158E-3</v>
      </c>
      <c r="P15" s="56">
        <f>'FINAL LOADSHAPES'!W19</f>
        <v>3.187311870592899E-3</v>
      </c>
      <c r="Q15" s="56">
        <f>'FINAL LOADSHAPES'!X19</f>
        <v>3.4091816841831314E-3</v>
      </c>
      <c r="R15" s="56">
        <f>'FINAL LOADSHAPES'!Y19</f>
        <v>3.5736527033920383E-3</v>
      </c>
      <c r="S15" s="56">
        <f>'FINAL LOADSHAPES'!Z19</f>
        <v>3.3308096914432895E-3</v>
      </c>
      <c r="T15" s="56">
        <f>'FINAL LOADSHAPES'!AA19</f>
        <v>3.3804822869924686E-3</v>
      </c>
      <c r="U15" s="56">
        <f>'FINAL LOADSHAPES'!AB19</f>
        <v>8.6550276828684963E-2</v>
      </c>
      <c r="V15" s="56">
        <f>'FINAL LOADSHAPES'!AC19</f>
        <v>5.3080147747696829E-2</v>
      </c>
      <c r="W15" s="56">
        <f>'FINAL LOADSHAPES'!AD19</f>
        <v>7.9892563226478433E-2</v>
      </c>
      <c r="X15" s="56">
        <f>'FINAL LOADSHAPES'!AE19</f>
        <v>5.7905615724760183E-2</v>
      </c>
      <c r="Y15" s="56">
        <f>'FINAL LOADSHAPES'!AF19</f>
        <v>8.4648072942340252E-2</v>
      </c>
      <c r="Z15" s="56">
        <f>'FINAL LOADSHAPES'!AG19</f>
        <v>5.6297126399072403E-2</v>
      </c>
      <c r="AA15" s="28">
        <f t="shared" si="0"/>
        <v>0.99999999999999989</v>
      </c>
    </row>
    <row r="16" spans="2:32" x14ac:dyDescent="0.2">
      <c r="B16" s="53" t="s">
        <v>441</v>
      </c>
      <c r="C16" s="56">
        <f>'FINAL LOADSHAPES'!J20</f>
        <v>5.2128093941897845E-2</v>
      </c>
      <c r="D16" s="56">
        <f>'FINAL LOADSHAPES'!K20</f>
        <v>3.2157903580180495E-2</v>
      </c>
      <c r="E16" s="56">
        <f>'FINAL LOADSHAPES'!L20</f>
        <v>4.6915284547708054E-2</v>
      </c>
      <c r="F16" s="56">
        <f>'FINAL LOADSHAPES'!M20</f>
        <v>3.026626219311105E-2</v>
      </c>
      <c r="G16" s="56">
        <f>'FINAL LOADSHAPES'!N20</f>
        <v>4.9811289766702391E-2</v>
      </c>
      <c r="H16" s="56">
        <f>'FINAL LOADSHAPES'!O20</f>
        <v>3.5941186354319372E-2</v>
      </c>
      <c r="I16" s="56">
        <f>'FINAL LOADSHAPES'!P20</f>
        <v>5.0390490810501253E-2</v>
      </c>
      <c r="J16" s="56">
        <f>'FINAL LOADSHAPES'!Q20</f>
        <v>3.1212082886645773E-2</v>
      </c>
      <c r="K16" s="56">
        <f>'FINAL LOADSHAPES'!R20</f>
        <v>6.3250636671574073E-2</v>
      </c>
      <c r="L16" s="56">
        <f>'FINAL LOADSHAPES'!S20</f>
        <v>2.1884133144363875E-2</v>
      </c>
      <c r="M16" s="56">
        <f>'FINAL LOADSHAPES'!T20</f>
        <v>5.9697230116991247E-2</v>
      </c>
      <c r="N16" s="56">
        <f>'FINAL LOADSHAPES'!U20</f>
        <v>2.25093940913457E-2</v>
      </c>
      <c r="O16" s="56">
        <f>'FINAL LOADSHAPES'!V20</f>
        <v>6.4671999293407195E-2</v>
      </c>
      <c r="P16" s="56">
        <f>'FINAL LOADSHAPES'!W20</f>
        <v>2.0633611250400224E-2</v>
      </c>
      <c r="Q16" s="56">
        <f>'FINAL LOADSHAPES'!X20</f>
        <v>6.1829274049740937E-2</v>
      </c>
      <c r="R16" s="56">
        <f>'FINAL LOADSHAPES'!Y20</f>
        <v>2.3134655038327526E-2</v>
      </c>
      <c r="S16" s="56">
        <f>'FINAL LOADSHAPES'!Z20</f>
        <v>6.0407911427907822E-2</v>
      </c>
      <c r="T16" s="56">
        <f>'FINAL LOADSHAPES'!AA20</f>
        <v>2.1884133144363875E-2</v>
      </c>
      <c r="U16" s="56">
        <f>'FINAL LOADSHAPES'!AB20</f>
        <v>5.2707294985696707E-2</v>
      </c>
      <c r="V16" s="56">
        <f>'FINAL LOADSHAPES'!AC20</f>
        <v>3.1212082886645773E-2</v>
      </c>
      <c r="W16" s="56">
        <f>'FINAL LOADSHAPES'!AD20</f>
        <v>4.8652887679104653E-2</v>
      </c>
      <c r="X16" s="56">
        <f>'FINAL LOADSHAPES'!AE20</f>
        <v>3.4049544967249934E-2</v>
      </c>
      <c r="Y16" s="56">
        <f>'FINAL LOADSHAPES'!AF20</f>
        <v>5.1548892898098983E-2</v>
      </c>
      <c r="Z16" s="56">
        <f>'FINAL LOADSHAPES'!AG20</f>
        <v>3.3103724273715211E-2</v>
      </c>
      <c r="AA16" s="28">
        <f t="shared" si="0"/>
        <v>1</v>
      </c>
    </row>
    <row r="17" spans="2:27" s="54" customFormat="1" x14ac:dyDescent="0.2">
      <c r="B17" s="54" t="s">
        <v>141</v>
      </c>
      <c r="C17" s="52">
        <f>'FINAL LOADSHAPES'!J21</f>
        <v>3.8129220007650677E-2</v>
      </c>
      <c r="D17" s="52">
        <f>'FINAL LOADSHAPES'!K21</f>
        <v>4.5631068611113504E-2</v>
      </c>
      <c r="E17" s="52">
        <f>'FINAL LOADSHAPES'!L21</f>
        <v>3.4316298006885612E-2</v>
      </c>
      <c r="F17" s="52">
        <f>'FINAL LOADSHAPES'!M21</f>
        <v>4.2946888104577412E-2</v>
      </c>
      <c r="G17" s="52">
        <f>'FINAL LOADSHAPES'!N21</f>
        <v>3.6434588007310656E-2</v>
      </c>
      <c r="H17" s="52">
        <f>'FINAL LOADSHAPES'!O21</f>
        <v>5.0999429624185681E-2</v>
      </c>
      <c r="I17" s="52">
        <f>'FINAL LOADSHAPES'!P21</f>
        <v>3.6858246007395665E-2</v>
      </c>
      <c r="J17" s="52">
        <f>'FINAL LOADSHAPES'!Q21</f>
        <v>4.4288978357845461E-2</v>
      </c>
      <c r="K17" s="52">
        <f>'FINAL LOADSHAPES'!R21</f>
        <v>3.8485015126452395E-2</v>
      </c>
      <c r="L17" s="52">
        <f>'FINAL LOADSHAPES'!S21</f>
        <v>4.5825908143976891E-2</v>
      </c>
      <c r="M17" s="52">
        <f>'FINAL LOADSHAPES'!T21</f>
        <v>3.6322935624966295E-2</v>
      </c>
      <c r="N17" s="52">
        <f>'FINAL LOADSHAPES'!U21</f>
        <v>4.7135219805233379E-2</v>
      </c>
      <c r="O17" s="52">
        <f>'FINAL LOADSHAPES'!V21</f>
        <v>3.9349846927046822E-2</v>
      </c>
      <c r="P17" s="52">
        <f>'FINAL LOADSHAPES'!W21</f>
        <v>4.3207284821463923E-2</v>
      </c>
      <c r="Q17" s="52">
        <f>'FINAL LOADSHAPES'!X21</f>
        <v>3.7620183325857953E-2</v>
      </c>
      <c r="R17" s="52">
        <f>'FINAL LOADSHAPES'!Y21</f>
        <v>4.8444531466489853E-2</v>
      </c>
      <c r="S17" s="52">
        <f>'FINAL LOADSHAPES'!Z21</f>
        <v>3.6755351525263519E-2</v>
      </c>
      <c r="T17" s="52">
        <f>'FINAL LOADSHAPES'!AA21</f>
        <v>4.5825908143976891E-2</v>
      </c>
      <c r="U17" s="52">
        <f>'FINAL LOADSHAPES'!AB21</f>
        <v>3.8552878007735686E-2</v>
      </c>
      <c r="V17" s="52">
        <f>'FINAL LOADSHAPES'!AC21</f>
        <v>4.4288978357845461E-2</v>
      </c>
      <c r="W17" s="52">
        <f>'FINAL LOADSHAPES'!AD21</f>
        <v>3.5587272007140638E-2</v>
      </c>
      <c r="X17" s="52">
        <f>'FINAL LOADSHAPES'!AE21</f>
        <v>4.8315249117649589E-2</v>
      </c>
      <c r="Y17" s="52">
        <f>'FINAL LOADSHAPES'!AF21</f>
        <v>3.7705562007565675E-2</v>
      </c>
      <c r="Z17" s="52">
        <f>'FINAL LOADSHAPES'!AG21</f>
        <v>4.6973158864381546E-2</v>
      </c>
      <c r="AA17" s="54">
        <f t="shared" si="0"/>
        <v>1.0000000000000113</v>
      </c>
    </row>
    <row r="18" spans="2:27" s="54" customFormat="1" x14ac:dyDescent="0.2">
      <c r="B18" s="54" t="s">
        <v>433</v>
      </c>
      <c r="C18" s="52">
        <f>'FINAL LOADSHAPES'!J22</f>
        <v>1.9124384964386367E-2</v>
      </c>
      <c r="D18" s="52">
        <f>'FINAL LOADSHAPES'!K22</f>
        <v>2.2881609318994231E-2</v>
      </c>
      <c r="E18" s="52">
        <f>'FINAL LOADSHAPES'!L22</f>
        <v>1.7211946467947728E-2</v>
      </c>
      <c r="F18" s="52">
        <f>'FINAL LOADSHAPES'!M22</f>
        <v>2.1535632300229864E-2</v>
      </c>
      <c r="G18" s="52">
        <f>'FINAL LOADSHAPES'!N22</f>
        <v>1.8274412299302531E-2</v>
      </c>
      <c r="H18" s="52">
        <f>'FINAL LOADSHAPES'!O22</f>
        <v>2.5573563356522964E-2</v>
      </c>
      <c r="I18" s="52">
        <f>'FINAL LOADSHAPES'!P22</f>
        <v>1.8486905465573491E-2</v>
      </c>
      <c r="J18" s="52">
        <f>'FINAL LOADSHAPES'!Q22</f>
        <v>2.2208620809612046E-2</v>
      </c>
      <c r="K18" s="52">
        <f>'FINAL LOADSHAPES'!R22</f>
        <v>6.4699041481249053E-2</v>
      </c>
      <c r="L18" s="52">
        <f>'FINAL LOADSHAPES'!S22</f>
        <v>7.7887193610278779E-2</v>
      </c>
      <c r="M18" s="52">
        <f>'FINAL LOADSHAPES'!T22</f>
        <v>6.106426386994291E-2</v>
      </c>
      <c r="N18" s="52">
        <f>'FINAL LOADSHAPES'!U22</f>
        <v>8.0112541999143874E-2</v>
      </c>
      <c r="O18" s="52">
        <f>'FINAL LOADSHAPES'!V22</f>
        <v>6.6152952525771497E-2</v>
      </c>
      <c r="P18" s="52">
        <f>'FINAL LOADSHAPES'!W22</f>
        <v>7.3436496832548562E-2</v>
      </c>
      <c r="Q18" s="52">
        <f>'FINAL LOADSHAPES'!X22</f>
        <v>6.3245130436726596E-2</v>
      </c>
      <c r="R18" s="52">
        <f>'FINAL LOADSHAPES'!Y22</f>
        <v>8.2337890388008997E-2</v>
      </c>
      <c r="S18" s="52">
        <f>'FINAL LOADSHAPES'!Z22</f>
        <v>6.1791219392204146E-2</v>
      </c>
      <c r="T18" s="52">
        <f>'FINAL LOADSHAPES'!AA22</f>
        <v>7.7887193610278779E-2</v>
      </c>
      <c r="U18" s="52">
        <f>'FINAL LOADSHAPES'!AB22</f>
        <v>1.9336878130657327E-2</v>
      </c>
      <c r="V18" s="52">
        <f>'FINAL LOADSHAPES'!AC22</f>
        <v>2.2208620809612046E-2</v>
      </c>
      <c r="W18" s="52">
        <f>'FINAL LOADSHAPES'!AD22</f>
        <v>1.7849425966760611E-2</v>
      </c>
      <c r="X18" s="52">
        <f>'FINAL LOADSHAPES'!AE22</f>
        <v>2.4227586337758594E-2</v>
      </c>
      <c r="Y18" s="52">
        <f>'FINAL LOADSHAPES'!AF22</f>
        <v>1.8911891798115407E-2</v>
      </c>
      <c r="Z18" s="52">
        <f>'FINAL LOADSHAPES'!AG22</f>
        <v>2.3554597828376413E-2</v>
      </c>
      <c r="AA18" s="54">
        <f t="shared" si="0"/>
        <v>1.0000000000000027</v>
      </c>
    </row>
    <row r="19" spans="2:27" s="54" customFormat="1" x14ac:dyDescent="0.2">
      <c r="B19" s="54" t="s">
        <v>448</v>
      </c>
      <c r="C19" s="52">
        <f>'FINAL LOADSHAPES'!J23</f>
        <v>3.8473376332788425E-2</v>
      </c>
      <c r="D19" s="52">
        <f>'FINAL LOADSHAPES'!K23</f>
        <v>4.5793799311003532E-2</v>
      </c>
      <c r="E19" s="52">
        <f>'FINAL LOADSHAPES'!L23</f>
        <v>3.462603869950958E-2</v>
      </c>
      <c r="F19" s="52">
        <f>'FINAL LOADSHAPES'!M23</f>
        <v>4.3100046410356266E-2</v>
      </c>
      <c r="G19" s="52">
        <f>'FINAL LOADSHAPES'!N23</f>
        <v>3.6763448495775605E-2</v>
      </c>
      <c r="H19" s="52">
        <f>'FINAL LOADSHAPES'!O23</f>
        <v>5.1181305112298063E-2</v>
      </c>
      <c r="I19" s="52">
        <f>'FINAL LOADSHAPES'!P23</f>
        <v>3.719093045502881E-2</v>
      </c>
      <c r="J19" s="52">
        <f>'FINAL LOADSHAPES'!Q23</f>
        <v>4.4446922860679895E-2</v>
      </c>
      <c r="K19" s="52">
        <f>'FINAL LOADSHAPES'!R23</f>
        <v>3.8678588461117769E-2</v>
      </c>
      <c r="L19" s="52">
        <f>'FINAL LOADSHAPES'!S23</f>
        <v>4.4945592020549034E-2</v>
      </c>
      <c r="M19" s="52">
        <f>'FINAL LOADSHAPES'!T23</f>
        <v>3.6505634053189795E-2</v>
      </c>
      <c r="N19" s="52">
        <f>'FINAL LOADSHAPES'!U23</f>
        <v>4.6229751792564722E-2</v>
      </c>
      <c r="O19" s="52">
        <f>'FINAL LOADSHAPES'!V23</f>
        <v>3.9547770224288951E-2</v>
      </c>
      <c r="P19" s="52">
        <f>'FINAL LOADSHAPES'!W23</f>
        <v>4.2377272476517659E-2</v>
      </c>
      <c r="Q19" s="52">
        <f>'FINAL LOADSHAPES'!X23</f>
        <v>3.7809406697946579E-2</v>
      </c>
      <c r="R19" s="52">
        <f>'FINAL LOADSHAPES'!Y23</f>
        <v>4.7513911564580409E-2</v>
      </c>
      <c r="S19" s="52">
        <f>'FINAL LOADSHAPES'!Z23</f>
        <v>3.6940224934775397E-2</v>
      </c>
      <c r="T19" s="52">
        <f>'FINAL LOADSHAPES'!AA23</f>
        <v>4.4945592020549034E-2</v>
      </c>
      <c r="U19" s="52">
        <f>'FINAL LOADSHAPES'!AB23</f>
        <v>3.8900858292041623E-2</v>
      </c>
      <c r="V19" s="52">
        <f>'FINAL LOADSHAPES'!AC23</f>
        <v>4.4446922860679895E-2</v>
      </c>
      <c r="W19" s="52">
        <f>'FINAL LOADSHAPES'!AD23</f>
        <v>3.5908484577269195E-2</v>
      </c>
      <c r="X19" s="52">
        <f>'FINAL LOADSHAPES'!AE23</f>
        <v>4.8487552211650797E-2</v>
      </c>
      <c r="Y19" s="52">
        <f>'FINAL LOADSHAPES'!AF23</f>
        <v>3.804589437353522E-2</v>
      </c>
      <c r="Z19" s="52">
        <f>'FINAL LOADSHAPES'!AG23</f>
        <v>4.7140675761327161E-2</v>
      </c>
      <c r="AA19" s="54">
        <f t="shared" si="0"/>
        <v>1.0000000000000235</v>
      </c>
    </row>
    <row r="20" spans="2:27" s="54" customFormat="1" x14ac:dyDescent="0.2">
      <c r="B20" s="54" t="s">
        <v>449</v>
      </c>
      <c r="C20" s="52">
        <f>'FINAL LOADSHAPES'!J24</f>
        <v>3.5321681846001617E-2</v>
      </c>
      <c r="D20" s="52">
        <f>'FINAL LOADSHAPES'!K24</f>
        <v>4.8840879926808092E-2</v>
      </c>
      <c r="E20" s="52">
        <f>'FINAL LOADSHAPES'!L24</f>
        <v>3.1789513661401453E-2</v>
      </c>
      <c r="F20" s="52">
        <f>'FINAL LOADSHAPES'!M24</f>
        <v>4.5967886989937028E-2</v>
      </c>
      <c r="G20" s="52">
        <f>'FINAL LOADSHAPES'!N24</f>
        <v>3.3751829319512656E-2</v>
      </c>
      <c r="H20" s="52">
        <f>'FINAL LOADSHAPES'!O24</f>
        <v>5.4586865800550215E-2</v>
      </c>
      <c r="I20" s="52">
        <f>'FINAL LOADSHAPES'!P24</f>
        <v>3.41442924511349E-2</v>
      </c>
      <c r="J20" s="52">
        <f>'FINAL LOADSHAPES'!Q24</f>
        <v>4.7404383458372563E-2</v>
      </c>
      <c r="K20" s="52">
        <f>'FINAL LOADSHAPES'!R24</f>
        <v>3.4671164217345306E-2</v>
      </c>
      <c r="L20" s="52">
        <f>'FINAL LOADSHAPES'!S24</f>
        <v>4.8788611689203502E-2</v>
      </c>
      <c r="M20" s="52">
        <f>'FINAL LOADSHAPES'!T24</f>
        <v>3.2723346002887697E-2</v>
      </c>
      <c r="N20" s="52">
        <f>'FINAL LOADSHAPES'!U24</f>
        <v>5.0182572023180744E-2</v>
      </c>
      <c r="O20" s="52">
        <f>'FINAL LOADSHAPES'!V24</f>
        <v>3.5450291503128346E-2</v>
      </c>
      <c r="P20" s="52">
        <f>'FINAL LOADSHAPES'!W24</f>
        <v>4.600069102124902E-2</v>
      </c>
      <c r="Q20" s="52">
        <f>'FINAL LOADSHAPES'!X24</f>
        <v>3.3892036931562258E-2</v>
      </c>
      <c r="R20" s="52">
        <f>'FINAL LOADSHAPES'!Y24</f>
        <v>5.1576532357157985E-2</v>
      </c>
      <c r="S20" s="52">
        <f>'FINAL LOADSHAPES'!Z24</f>
        <v>3.3112909645779225E-2</v>
      </c>
      <c r="T20" s="52">
        <f>'FINAL LOADSHAPES'!AA24</f>
        <v>4.8788611689203502E-2</v>
      </c>
      <c r="U20" s="52">
        <f>'FINAL LOADSHAPES'!AB24</f>
        <v>3.5714144977623846E-2</v>
      </c>
      <c r="V20" s="52">
        <f>'FINAL LOADSHAPES'!AC24</f>
        <v>4.7404383458372563E-2</v>
      </c>
      <c r="W20" s="52">
        <f>'FINAL LOADSHAPES'!AD24</f>
        <v>3.2966903056268176E-2</v>
      </c>
      <c r="X20" s="52">
        <f>'FINAL LOADSHAPES'!AE24</f>
        <v>5.171387286367915E-2</v>
      </c>
      <c r="Y20" s="52">
        <f>'FINAL LOADSHAPES'!AF24</f>
        <v>3.4929218714379373E-2</v>
      </c>
      <c r="Z20" s="52">
        <f>'FINAL LOADSHAPES'!AG24</f>
        <v>5.0277376395243628E-2</v>
      </c>
      <c r="AA20" s="54">
        <f t="shared" si="0"/>
        <v>0.99999999999998279</v>
      </c>
    </row>
    <row r="22" spans="2:27" x14ac:dyDescent="0.2">
      <c r="B22" s="53" t="s">
        <v>234</v>
      </c>
      <c r="C22" s="56">
        <f>'FINAL LOADSHAPES'!J26</f>
        <v>6.0086874441270081E-2</v>
      </c>
      <c r="D22" s="56">
        <f>'FINAL LOADSHAPES'!K26</f>
        <v>2.5612232319130679E-2</v>
      </c>
      <c r="E22" s="56">
        <f>'FINAL LOADSHAPES'!L26</f>
        <v>5.407818699714307E-2</v>
      </c>
      <c r="F22" s="56">
        <f>'FINAL LOADSHAPES'!M26</f>
        <v>2.4105630418005345E-2</v>
      </c>
      <c r="G22" s="56">
        <f>'FINAL LOADSHAPES'!N26</f>
        <v>5.7416346688324758E-2</v>
      </c>
      <c r="H22" s="56">
        <f>'FINAL LOADSHAPES'!O26</f>
        <v>2.8625436121381347E-2</v>
      </c>
      <c r="I22" s="56">
        <f>'FINAL LOADSHAPES'!P26</f>
        <v>5.8083978626561089E-2</v>
      </c>
      <c r="J22" s="56">
        <f>'FINAL LOADSHAPES'!Q26</f>
        <v>2.4858931368568014E-2</v>
      </c>
      <c r="K22" s="56">
        <f>'FINAL LOADSHAPES'!R26</f>
        <v>5.8501376448762493E-2</v>
      </c>
      <c r="L22" s="56">
        <f>'FINAL LOADSHAPES'!S26</f>
        <v>2.5045530632383451E-2</v>
      </c>
      <c r="M22" s="56">
        <f>'FINAL LOADSHAPES'!T26</f>
        <v>5.5214782266247736E-2</v>
      </c>
      <c r="N22" s="56">
        <f>'FINAL LOADSHAPES'!U26</f>
        <v>2.5761117221880122E-2</v>
      </c>
      <c r="O22" s="56">
        <f>'FINAL LOADSHAPES'!V26</f>
        <v>5.9816014121768388E-2</v>
      </c>
      <c r="P22" s="56">
        <f>'FINAL LOADSHAPES'!W26</f>
        <v>2.3614357453390109E-2</v>
      </c>
      <c r="Q22" s="56">
        <f>'FINAL LOADSHAPES'!X26</f>
        <v>5.7186738775756592E-2</v>
      </c>
      <c r="R22" s="56">
        <f>'FINAL LOADSHAPES'!Y26</f>
        <v>2.6476703811376789E-2</v>
      </c>
      <c r="S22" s="56">
        <f>'FINAL LOADSHAPES'!Z26</f>
        <v>5.5872101102750697E-2</v>
      </c>
      <c r="T22" s="56">
        <f>'FINAL LOADSHAPES'!AA26</f>
        <v>2.5045530632383451E-2</v>
      </c>
      <c r="U22" s="56">
        <f>'FINAL LOADSHAPES'!AB26</f>
        <v>6.0754506379506419E-2</v>
      </c>
      <c r="V22" s="56">
        <f>'FINAL LOADSHAPES'!AC26</f>
        <v>2.4858931368568014E-2</v>
      </c>
      <c r="W22" s="56">
        <f>'FINAL LOADSHAPES'!AD26</f>
        <v>5.6081082811852083E-2</v>
      </c>
      <c r="X22" s="56">
        <f>'FINAL LOADSHAPES'!AE26</f>
        <v>2.7118834220256013E-2</v>
      </c>
      <c r="Y22" s="56">
        <f>'FINAL LOADSHAPES'!AF26</f>
        <v>5.9419242503033751E-2</v>
      </c>
      <c r="Z22" s="56">
        <f>'FINAL LOADSHAPES'!AG26</f>
        <v>2.6365533269693348E-2</v>
      </c>
      <c r="AA22" s="28">
        <f t="shared" si="0"/>
        <v>0.99999999999999389</v>
      </c>
    </row>
    <row r="23" spans="2:27" x14ac:dyDescent="0.2">
      <c r="B23" s="53" t="s">
        <v>237</v>
      </c>
      <c r="C23" s="56">
        <f>'FINAL LOADSHAPES'!J27</f>
        <v>5.9883219619841457E-2</v>
      </c>
      <c r="D23" s="56">
        <f>'FINAL LOADSHAPES'!K27</f>
        <v>2.5685164445524655E-2</v>
      </c>
      <c r="E23" s="56">
        <f>'FINAL LOADSHAPES'!L27</f>
        <v>5.3894897657857307E-2</v>
      </c>
      <c r="F23" s="56">
        <f>'FINAL LOADSHAPES'!M27</f>
        <v>2.4174272419317324E-2</v>
      </c>
      <c r="G23" s="56">
        <f>'FINAL LOADSHAPES'!N27</f>
        <v>5.7221743192292958E-2</v>
      </c>
      <c r="H23" s="56">
        <f>'FINAL LOADSHAPES'!O27</f>
        <v>2.8706948497939321E-2</v>
      </c>
      <c r="I23" s="56">
        <f>'FINAL LOADSHAPES'!P27</f>
        <v>5.7887112299180081E-2</v>
      </c>
      <c r="J23" s="56">
        <f>'FINAL LOADSHAPES'!Q27</f>
        <v>2.4929718432420991E-2</v>
      </c>
      <c r="K23" s="56">
        <f>'FINAL LOADSHAPES'!R27</f>
        <v>5.8274081077267108E-2</v>
      </c>
      <c r="L23" s="56">
        <f>'FINAL LOADSHAPES'!S27</f>
        <v>2.5437756008562594E-2</v>
      </c>
      <c r="M23" s="56">
        <f>'FINAL LOADSHAPES'!T27</f>
        <v>5.5000256297645343E-2</v>
      </c>
      <c r="N23" s="56">
        <f>'FINAL LOADSHAPES'!U27</f>
        <v>2.6164549037378668E-2</v>
      </c>
      <c r="O23" s="56">
        <f>'FINAL LOADSHAPES'!V27</f>
        <v>5.9583610989115798E-2</v>
      </c>
      <c r="P23" s="56">
        <f>'FINAL LOADSHAPES'!W27</f>
        <v>2.3984169950930445E-2</v>
      </c>
      <c r="Q23" s="56">
        <f>'FINAL LOADSHAPES'!X27</f>
        <v>5.6964551165418403E-2</v>
      </c>
      <c r="R23" s="56">
        <f>'FINAL LOADSHAPES'!Y27</f>
        <v>2.6891342066194743E-2</v>
      </c>
      <c r="S23" s="56">
        <f>'FINAL LOADSHAPES'!Z27</f>
        <v>5.5655021253569699E-2</v>
      </c>
      <c r="T23" s="56">
        <f>'FINAL LOADSHAPES'!AA27</f>
        <v>2.5437756008562594E-2</v>
      </c>
      <c r="U23" s="56">
        <f>'FINAL LOADSHAPES'!AB27</f>
        <v>6.0548588726728581E-2</v>
      </c>
      <c r="V23" s="56">
        <f>'FINAL LOADSHAPES'!AC27</f>
        <v>2.4929718432420991E-2</v>
      </c>
      <c r="W23" s="56">
        <f>'FINAL LOADSHAPES'!AD27</f>
        <v>5.5891004978518691E-2</v>
      </c>
      <c r="X23" s="56">
        <f>'FINAL LOADSHAPES'!AE27</f>
        <v>2.719605647173199E-2</v>
      </c>
      <c r="Y23" s="56">
        <f>'FINAL LOADSHAPES'!AF27</f>
        <v>5.9217850512954327E-2</v>
      </c>
      <c r="Z23" s="56">
        <f>'FINAL LOADSHAPES'!AG27</f>
        <v>2.6440610458628323E-2</v>
      </c>
      <c r="AA23" s="28">
        <f t="shared" si="0"/>
        <v>1.0000000000000024</v>
      </c>
    </row>
    <row r="24" spans="2:27" x14ac:dyDescent="0.2">
      <c r="B24" s="53" t="s">
        <v>235</v>
      </c>
      <c r="C24" s="56">
        <f>'FINAL LOADSHAPES'!J28</f>
        <v>7.1970078639172815E-3</v>
      </c>
      <c r="D24" s="56">
        <f>'FINAL LOADSHAPES'!K28</f>
        <v>1.1794454279496199E-3</v>
      </c>
      <c r="E24" s="56">
        <f>'FINAL LOADSHAPES'!L28</f>
        <v>6.4773070775255527E-3</v>
      </c>
      <c r="F24" s="56">
        <f>'FINAL LOADSHAPES'!M28</f>
        <v>1.1100662851290539E-3</v>
      </c>
      <c r="G24" s="56">
        <f>'FINAL LOADSHAPES'!N28</f>
        <v>6.8771408477431815E-3</v>
      </c>
      <c r="H24" s="56">
        <f>'FINAL LOADSHAPES'!O28</f>
        <v>1.3182037135907516E-3</v>
      </c>
      <c r="I24" s="56">
        <f>'FINAL LOADSHAPES'!P28</f>
        <v>6.9571076017867061E-3</v>
      </c>
      <c r="J24" s="56">
        <f>'FINAL LOADSHAPES'!Q28</f>
        <v>1.144755856539337E-3</v>
      </c>
      <c r="K24" s="56">
        <f>'FINAL LOADSHAPES'!R28</f>
        <v>0.13563056111405067</v>
      </c>
      <c r="L24" s="56">
        <f>'FINAL LOADSHAPES'!S28</f>
        <v>5.5399963034997633E-2</v>
      </c>
      <c r="M24" s="56">
        <f>'FINAL LOADSHAPES'!T28</f>
        <v>0.12801086666944106</v>
      </c>
      <c r="N24" s="56">
        <f>'FINAL LOADSHAPES'!U28</f>
        <v>5.6982819121711853E-2</v>
      </c>
      <c r="O24" s="56">
        <f>'FINAL LOADSHAPES'!V28</f>
        <v>0.13867843889189449</v>
      </c>
      <c r="P24" s="56">
        <f>'FINAL LOADSHAPES'!W28</f>
        <v>5.2234250861569194E-2</v>
      </c>
      <c r="Q24" s="56">
        <f>'FINAL LOADSHAPES'!X28</f>
        <v>0.13258268333620682</v>
      </c>
      <c r="R24" s="56">
        <f>'FINAL LOADSHAPES'!Y28</f>
        <v>5.8565675208426066E-2</v>
      </c>
      <c r="S24" s="56">
        <f>'FINAL LOADSHAPES'!Z28</f>
        <v>0.129534805558363</v>
      </c>
      <c r="T24" s="56">
        <f>'FINAL LOADSHAPES'!AA28</f>
        <v>5.5399963034997633E-2</v>
      </c>
      <c r="U24" s="56">
        <f>'FINAL LOADSHAPES'!AB28</f>
        <v>7.2769746179608069E-3</v>
      </c>
      <c r="V24" s="56">
        <f>'FINAL LOADSHAPES'!AC28</f>
        <v>1.144755856539337E-3</v>
      </c>
      <c r="W24" s="56">
        <f>'FINAL LOADSHAPES'!AD28</f>
        <v>6.7172073396561298E-3</v>
      </c>
      <c r="X24" s="56">
        <f>'FINAL LOADSHAPES'!AE28</f>
        <v>1.2488245707701858E-3</v>
      </c>
      <c r="Y24" s="56">
        <f>'FINAL LOADSHAPES'!AF28</f>
        <v>7.1170411098737561E-3</v>
      </c>
      <c r="Z24" s="56">
        <f>'FINAL LOADSHAPES'!AG28</f>
        <v>1.2141349993599027E-3</v>
      </c>
      <c r="AA24" s="28">
        <f t="shared" si="0"/>
        <v>1</v>
      </c>
    </row>
    <row r="25" spans="2:27" x14ac:dyDescent="0.2">
      <c r="B25" s="53" t="s">
        <v>238</v>
      </c>
      <c r="C25" s="56">
        <f>'FINAL LOADSHAPES'!J29</f>
        <v>7.9168086005775143E-2</v>
      </c>
      <c r="D25" s="56">
        <f>'FINAL LOADSHAPES'!K29</f>
        <v>6.0918575223028008E-2</v>
      </c>
      <c r="E25" s="56">
        <f>'FINAL LOADSHAPES'!L29</f>
        <v>7.1251277405197627E-2</v>
      </c>
      <c r="F25" s="56">
        <f>'FINAL LOADSHAPES'!M29</f>
        <v>5.733512962167342E-2</v>
      </c>
      <c r="G25" s="56">
        <f>'FINAL LOADSHAPES'!N29</f>
        <v>7.5649504405518486E-2</v>
      </c>
      <c r="H25" s="56">
        <f>'FINAL LOADSHAPES'!O29</f>
        <v>6.8085466425737193E-2</v>
      </c>
      <c r="I25" s="56">
        <f>'FINAL LOADSHAPES'!P29</f>
        <v>7.6529149805582647E-2</v>
      </c>
      <c r="J25" s="56">
        <f>'FINAL LOADSHAPES'!Q29</f>
        <v>5.9126852422350717E-2</v>
      </c>
      <c r="K25" s="56">
        <f>'FINAL LOADSHAPES'!R29</f>
        <v>3.856362955186373E-3</v>
      </c>
      <c r="L25" s="56">
        <f>'FINAL LOADSHAPES'!S29</f>
        <v>2.8792583569896284E-3</v>
      </c>
      <c r="M25" s="56">
        <f>'FINAL LOADSHAPES'!T29</f>
        <v>3.639713350962419E-3</v>
      </c>
      <c r="N25" s="56">
        <f>'FINAL LOADSHAPES'!U29</f>
        <v>2.9615228814750465E-3</v>
      </c>
      <c r="O25" s="56">
        <f>'FINAL LOADSHAPES'!V29</f>
        <v>3.9430227968759541E-3</v>
      </c>
      <c r="P25" s="56">
        <f>'FINAL LOADSHAPES'!W29</f>
        <v>2.7147293080187927E-3</v>
      </c>
      <c r="Q25" s="56">
        <f>'FINAL LOADSHAPES'!X29</f>
        <v>3.7697031134967911E-3</v>
      </c>
      <c r="R25" s="56">
        <f>'FINAL LOADSHAPES'!Y29</f>
        <v>3.0437874059604645E-3</v>
      </c>
      <c r="S25" s="56">
        <f>'FINAL LOADSHAPES'!Z29</f>
        <v>3.68304327180721E-3</v>
      </c>
      <c r="T25" s="56">
        <f>'FINAL LOADSHAPES'!AA29</f>
        <v>2.8792583569896284E-3</v>
      </c>
      <c r="U25" s="56">
        <f>'FINAL LOADSHAPES'!AB29</f>
        <v>8.0047731405839304E-2</v>
      </c>
      <c r="V25" s="56">
        <f>'FINAL LOADSHAPES'!AC29</f>
        <v>5.9126852422350717E-2</v>
      </c>
      <c r="W25" s="56">
        <f>'FINAL LOADSHAPES'!AD29</f>
        <v>7.3890213605390123E-2</v>
      </c>
      <c r="X25" s="56">
        <f>'FINAL LOADSHAPES'!AE29</f>
        <v>6.4502020824382597E-2</v>
      </c>
      <c r="Y25" s="56">
        <f>'FINAL LOADSHAPES'!AF29</f>
        <v>7.8288440605710982E-2</v>
      </c>
      <c r="Z25" s="56">
        <f>'FINAL LOADSHAPES'!AG29</f>
        <v>6.2710298023705299E-2</v>
      </c>
      <c r="AA25" s="28">
        <f t="shared" si="0"/>
        <v>1.0000000000000044</v>
      </c>
    </row>
    <row r="26" spans="2:27" x14ac:dyDescent="0.2">
      <c r="B26" s="53" t="s">
        <v>442</v>
      </c>
      <c r="C26" s="56">
        <f>'FINAL LOADSHAPES'!J30</f>
        <v>2.8789273593806536E-2</v>
      </c>
      <c r="D26" s="56">
        <f>'FINAL LOADSHAPES'!K30</f>
        <v>1.910196650600304E-2</v>
      </c>
      <c r="E26" s="56">
        <f>'FINAL LOADSHAPES'!L30</f>
        <v>2.5910346234425879E-2</v>
      </c>
      <c r="F26" s="56">
        <f>'FINAL LOADSHAPES'!M30</f>
        <v>1.7978321417414626E-2</v>
      </c>
      <c r="G26" s="56">
        <f>'FINAL LOADSHAPES'!N30</f>
        <v>2.7509750322970695E-2</v>
      </c>
      <c r="H26" s="56">
        <f>'FINAL LOADSHAPES'!O30</f>
        <v>2.1349256683179867E-2</v>
      </c>
      <c r="I26" s="56">
        <f>'FINAL LOADSHAPES'!P30</f>
        <v>2.7829631140679656E-2</v>
      </c>
      <c r="J26" s="56">
        <f>'FINAL LOADSHAPES'!Q30</f>
        <v>1.8540143961708833E-2</v>
      </c>
      <c r="K26" s="56">
        <f>'FINAL LOADSHAPES'!R30</f>
        <v>9.6096576401732345E-2</v>
      </c>
      <c r="L26" s="56">
        <f>'FINAL LOADSHAPES'!S30</f>
        <v>3.9643063999897109E-2</v>
      </c>
      <c r="M26" s="56">
        <f>'FINAL LOADSHAPES'!T30</f>
        <v>9.0697892334219266E-2</v>
      </c>
      <c r="N26" s="56">
        <f>'FINAL LOADSHAPES'!U30</f>
        <v>4.0775722971322738E-2</v>
      </c>
      <c r="O26" s="56">
        <f>'FINAL LOADSHAPES'!V30</f>
        <v>9.8256050028737552E-2</v>
      </c>
      <c r="P26" s="56">
        <f>'FINAL LOADSHAPES'!W30</f>
        <v>3.7377746057045844E-2</v>
      </c>
      <c r="Q26" s="56">
        <f>'FINAL LOADSHAPES'!X30</f>
        <v>9.3937102774727124E-2</v>
      </c>
      <c r="R26" s="56">
        <f>'FINAL LOADSHAPES'!Y30</f>
        <v>4.1908381942748367E-2</v>
      </c>
      <c r="S26" s="56">
        <f>'FINAL LOADSHAPES'!Z30</f>
        <v>9.177762914772189E-2</v>
      </c>
      <c r="T26" s="56">
        <f>'FINAL LOADSHAPES'!AA30</f>
        <v>3.9643063999897109E-2</v>
      </c>
      <c r="U26" s="56">
        <f>'FINAL LOADSHAPES'!AB30</f>
        <v>2.9109154411515497E-2</v>
      </c>
      <c r="V26" s="56">
        <f>'FINAL LOADSHAPES'!AC30</f>
        <v>1.8540143961708833E-2</v>
      </c>
      <c r="W26" s="56">
        <f>'FINAL LOADSHAPES'!AD30</f>
        <v>2.6869988687552769E-2</v>
      </c>
      <c r="X26" s="56">
        <f>'FINAL LOADSHAPES'!AE30</f>
        <v>2.0225611594591453E-2</v>
      </c>
      <c r="Y26" s="56">
        <f>'FINAL LOADSHAPES'!AF30</f>
        <v>2.8469392776097575E-2</v>
      </c>
      <c r="Z26" s="56">
        <f>'FINAL LOADSHAPES'!AG30</f>
        <v>1.9663789050297246E-2</v>
      </c>
      <c r="AA26" s="28">
        <f t="shared" si="0"/>
        <v>1.000000000000002</v>
      </c>
    </row>
    <row r="27" spans="2:27" x14ac:dyDescent="0.2">
      <c r="B27" s="53" t="s">
        <v>239</v>
      </c>
      <c r="C27" s="56">
        <f>'FINAL LOADSHAPES'!J31</f>
        <v>5.9291715497016909E-2</v>
      </c>
      <c r="D27" s="56">
        <f>'FINAL LOADSHAPES'!K31</f>
        <v>2.6279619063145954E-2</v>
      </c>
      <c r="E27" s="56">
        <f>'FINAL LOADSHAPES'!L31</f>
        <v>5.3362543947315218E-2</v>
      </c>
      <c r="F27" s="56">
        <f>'FINAL LOADSHAPES'!M31</f>
        <v>2.4733759118255014E-2</v>
      </c>
      <c r="G27" s="56">
        <f>'FINAL LOADSHAPES'!N31</f>
        <v>5.665652814159395E-2</v>
      </c>
      <c r="H27" s="56">
        <f>'FINAL LOADSHAPES'!O31</f>
        <v>2.9371338952927831E-2</v>
      </c>
      <c r="I27" s="56">
        <f>'FINAL LOADSHAPES'!P31</f>
        <v>5.7315324980449688E-2</v>
      </c>
      <c r="J27" s="56">
        <f>'FINAL LOADSHAPES'!Q31</f>
        <v>2.5506689090700484E-2</v>
      </c>
      <c r="K27" s="56">
        <f>'FINAL LOADSHAPES'!R31</f>
        <v>5.7925161463647859E-2</v>
      </c>
      <c r="L27" s="56">
        <f>'FINAL LOADSHAPES'!S31</f>
        <v>2.5734384751957128E-2</v>
      </c>
      <c r="M27" s="56">
        <f>'FINAL LOADSHAPES'!T31</f>
        <v>5.4670938909510317E-2</v>
      </c>
      <c r="N27" s="56">
        <f>'FINAL LOADSHAPES'!U31</f>
        <v>2.6469652887727332E-2</v>
      </c>
      <c r="O27" s="56">
        <f>'FINAL LOADSHAPES'!V31</f>
        <v>5.9226850485302858E-2</v>
      </c>
      <c r="P27" s="56">
        <f>'FINAL LOADSHAPES'!W31</f>
        <v>2.4263848480416718E-2</v>
      </c>
      <c r="Q27" s="56">
        <f>'FINAL LOADSHAPES'!X31</f>
        <v>5.6623472441992846E-2</v>
      </c>
      <c r="R27" s="56">
        <f>'FINAL LOADSHAPES'!Y31</f>
        <v>2.720492102349753E-2</v>
      </c>
      <c r="S27" s="56">
        <f>'FINAL LOADSHAPES'!Z31</f>
        <v>5.532178342033784E-2</v>
      </c>
      <c r="T27" s="56">
        <f>'FINAL LOADSHAPES'!AA31</f>
        <v>2.5734384751957128E-2</v>
      </c>
      <c r="U27" s="56">
        <f>'FINAL LOADSHAPES'!AB31</f>
        <v>5.9950512335872654E-2</v>
      </c>
      <c r="V27" s="56">
        <f>'FINAL LOADSHAPES'!AC31</f>
        <v>2.5506689090700484E-2</v>
      </c>
      <c r="W27" s="56">
        <f>'FINAL LOADSHAPES'!AD31</f>
        <v>5.5338934463882446E-2</v>
      </c>
      <c r="X27" s="56">
        <f>'FINAL LOADSHAPES'!AE31</f>
        <v>2.7825479008036894E-2</v>
      </c>
      <c r="Y27" s="56">
        <f>'FINAL LOADSHAPES'!AF31</f>
        <v>5.8632918658161171E-2</v>
      </c>
      <c r="Z27" s="56">
        <f>'FINAL LOADSHAPES'!AG31</f>
        <v>2.7052549035591424E-2</v>
      </c>
      <c r="AA27" s="28">
        <f t="shared" si="0"/>
        <v>0.99999999999999789</v>
      </c>
    </row>
    <row r="28" spans="2:27" s="54" customFormat="1" x14ac:dyDescent="0.2">
      <c r="B28" s="54" t="s">
        <v>161</v>
      </c>
      <c r="C28" s="52">
        <f>'FINAL LOADSHAPES'!J32</f>
        <v>4.6519245200850837E-2</v>
      </c>
      <c r="D28" s="52">
        <f>'FINAL LOADSHAPES'!K32</f>
        <v>3.7271800921558025E-2</v>
      </c>
      <c r="E28" s="52">
        <f>'FINAL LOADSHAPES'!L32</f>
        <v>4.1867320680765756E-2</v>
      </c>
      <c r="F28" s="52">
        <f>'FINAL LOADSHAPES'!M32</f>
        <v>3.5079342043819316E-2</v>
      </c>
      <c r="G28" s="52">
        <f>'FINAL LOADSHAPES'!N32</f>
        <v>4.4451723191924142E-2</v>
      </c>
      <c r="H28" s="52">
        <f>'FINAL LOADSHAPES'!O32</f>
        <v>4.1656718677035444E-2</v>
      </c>
      <c r="I28" s="52">
        <f>'FINAL LOADSHAPES'!P32</f>
        <v>4.4968603694155812E-2</v>
      </c>
      <c r="J28" s="52">
        <f>'FINAL LOADSHAPES'!Q32</f>
        <v>3.617557148268867E-2</v>
      </c>
      <c r="K28" s="52">
        <f>'FINAL LOADSHAPES'!R32</f>
        <v>4.6630099292458316E-2</v>
      </c>
      <c r="L28" s="52">
        <f>'FINAL LOADSHAPES'!S32</f>
        <v>3.840260985761855E-2</v>
      </c>
      <c r="M28" s="52">
        <f>'FINAL LOADSHAPES'!T32</f>
        <v>4.4010430792881992E-2</v>
      </c>
      <c r="N28" s="52">
        <f>'FINAL LOADSHAPES'!U32</f>
        <v>3.9499827282121931E-2</v>
      </c>
      <c r="O28" s="52">
        <f>'FINAL LOADSHAPES'!V32</f>
        <v>4.7677966692288833E-2</v>
      </c>
      <c r="P28" s="52">
        <f>'FINAL LOADSHAPES'!W32</f>
        <v>3.6208175008611773E-2</v>
      </c>
      <c r="Q28" s="52">
        <f>'FINAL LOADSHAPES'!X32</f>
        <v>4.5582231892627785E-2</v>
      </c>
      <c r="R28" s="52">
        <f>'FINAL LOADSHAPES'!Y32</f>
        <v>4.059704470662532E-2</v>
      </c>
      <c r="S28" s="52">
        <f>'FINAL LOADSHAPES'!Z32</f>
        <v>4.4534364492797261E-2</v>
      </c>
      <c r="T28" s="52">
        <f>'FINAL LOADSHAPES'!AA32</f>
        <v>3.840260985761855E-2</v>
      </c>
      <c r="U28" s="52">
        <f>'FINAL LOADSHAPES'!AB32</f>
        <v>4.7036125703082507E-2</v>
      </c>
      <c r="V28" s="52">
        <f>'FINAL LOADSHAPES'!AC32</f>
        <v>3.617557148268867E-2</v>
      </c>
      <c r="W28" s="52">
        <f>'FINAL LOADSHAPES'!AD32</f>
        <v>4.341796218746078E-2</v>
      </c>
      <c r="X28" s="52">
        <f>'FINAL LOADSHAPES'!AE32</f>
        <v>3.9464259799296734E-2</v>
      </c>
      <c r="Y28" s="52">
        <f>'FINAL LOADSHAPES'!AF32</f>
        <v>4.6002364698619159E-2</v>
      </c>
      <c r="Z28" s="52">
        <f>'FINAL LOADSHAPES'!AG32</f>
        <v>3.836803036042738E-2</v>
      </c>
      <c r="AA28" s="54">
        <f t="shared" si="0"/>
        <v>1.0000000000000233</v>
      </c>
    </row>
    <row r="29" spans="2:27" s="54" customFormat="1" x14ac:dyDescent="0.2">
      <c r="B29" s="54" t="s">
        <v>162</v>
      </c>
      <c r="C29" s="52">
        <f>'FINAL LOADSHAPES'!J33</f>
        <v>4.306687470361481E-2</v>
      </c>
      <c r="D29" s="52">
        <f>'FINAL LOADSHAPES'!K33</f>
        <v>4.0857308979682608E-2</v>
      </c>
      <c r="E29" s="52">
        <f>'FINAL LOADSHAPES'!L33</f>
        <v>3.8760187233253328E-2</v>
      </c>
      <c r="F29" s="52">
        <f>'FINAL LOADSHAPES'!M33</f>
        <v>3.8453937863230689E-2</v>
      </c>
      <c r="G29" s="52">
        <f>'FINAL LOADSHAPES'!N33</f>
        <v>4.1152791383454158E-2</v>
      </c>
      <c r="H29" s="52">
        <f>'FINAL LOADSHAPES'!O33</f>
        <v>4.5664051212586446E-2</v>
      </c>
      <c r="I29" s="52">
        <f>'FINAL LOADSHAPES'!P33</f>
        <v>4.1631312213494323E-2</v>
      </c>
      <c r="J29" s="52">
        <f>'FINAL LOADSHAPES'!Q33</f>
        <v>3.9655623421456648E-2</v>
      </c>
      <c r="K29" s="52">
        <f>'FINAL LOADSHAPES'!R33</f>
        <v>4.2870074982404346E-2</v>
      </c>
      <c r="L29" s="52">
        <f>'FINAL LOADSHAPES'!S33</f>
        <v>4.1649585769614847E-2</v>
      </c>
      <c r="M29" s="52">
        <f>'FINAL LOADSHAPES'!T33</f>
        <v>4.0461643803617574E-2</v>
      </c>
      <c r="N29" s="52">
        <f>'FINAL LOADSHAPES'!U33</f>
        <v>4.283957393446098E-2</v>
      </c>
      <c r="O29" s="52">
        <f>'FINAL LOADSHAPES'!V33</f>
        <v>4.3833447453919046E-2</v>
      </c>
      <c r="P29" s="52">
        <f>'FINAL LOADSHAPES'!W33</f>
        <v>3.9269609439922568E-2</v>
      </c>
      <c r="Q29" s="52">
        <f>'FINAL LOADSHAPES'!X33</f>
        <v>4.1906702510889633E-2</v>
      </c>
      <c r="R29" s="52">
        <f>'FINAL LOADSHAPES'!Y33</f>
        <v>4.4029562099307119E-2</v>
      </c>
      <c r="S29" s="52">
        <f>'FINAL LOADSHAPES'!Z33</f>
        <v>4.0943330039374934E-2</v>
      </c>
      <c r="T29" s="52">
        <f>'FINAL LOADSHAPES'!AA33</f>
        <v>4.1649585769614847E-2</v>
      </c>
      <c r="U29" s="52">
        <f>'FINAL LOADSHAPES'!AB33</f>
        <v>4.3545395533654968E-2</v>
      </c>
      <c r="V29" s="52">
        <f>'FINAL LOADSHAPES'!AC33</f>
        <v>3.9655623421456648E-2</v>
      </c>
      <c r="W29" s="52">
        <f>'FINAL LOADSHAPES'!AD33</f>
        <v>4.0195749723373829E-2</v>
      </c>
      <c r="X29" s="52">
        <f>'FINAL LOADSHAPES'!AE33</f>
        <v>4.3260680096134527E-2</v>
      </c>
      <c r="Y29" s="52">
        <f>'FINAL LOADSHAPES'!AF33</f>
        <v>4.2588353873574646E-2</v>
      </c>
      <c r="Z29" s="52">
        <f>'FINAL LOADSHAPES'!AG33</f>
        <v>4.2058994537908567E-2</v>
      </c>
      <c r="AA29" s="54">
        <f t="shared" si="0"/>
        <v>1.000000000000002</v>
      </c>
    </row>
    <row r="30" spans="2:27" s="54" customFormat="1" x14ac:dyDescent="0.2">
      <c r="B30" s="54" t="s">
        <v>163</v>
      </c>
      <c r="C30" s="52">
        <f>'FINAL LOADSHAPES'!J34</f>
        <v>6.230670451124725E-2</v>
      </c>
      <c r="D30" s="52">
        <f>'FINAL LOADSHAPES'!K34</f>
        <v>2.2503836603987002E-2</v>
      </c>
      <c r="E30" s="52">
        <f>'FINAL LOADSHAPES'!L34</f>
        <v>5.6076034060122522E-2</v>
      </c>
      <c r="F30" s="52">
        <f>'FINAL LOADSHAPES'!M34</f>
        <v>2.1180081509634824E-2</v>
      </c>
      <c r="G30" s="52">
        <f>'FINAL LOADSHAPES'!N34</f>
        <v>5.9537517644080711E-2</v>
      </c>
      <c r="H30" s="52">
        <f>'FINAL LOADSHAPES'!O34</f>
        <v>2.5151346792691355E-2</v>
      </c>
      <c r="I30" s="52">
        <f>'FINAL LOADSHAPES'!P34</f>
        <v>6.0229814360872352E-2</v>
      </c>
      <c r="J30" s="52">
        <f>'FINAL LOADSHAPES'!Q34</f>
        <v>2.1841959056810915E-2</v>
      </c>
      <c r="K30" s="52">
        <f>'FINAL LOADSHAPES'!R34</f>
        <v>6.2116740426760297E-2</v>
      </c>
      <c r="L30" s="52">
        <f>'FINAL LOADSHAPES'!S34</f>
        <v>2.2922787308055279E-2</v>
      </c>
      <c r="M30" s="52">
        <f>'FINAL LOADSHAPES'!T34</f>
        <v>5.8627035908402972E-2</v>
      </c>
      <c r="N30" s="52">
        <f>'FINAL LOADSHAPES'!U34</f>
        <v>2.3577724088285432E-2</v>
      </c>
      <c r="O30" s="52">
        <f>'FINAL LOADSHAPES'!V34</f>
        <v>6.3512622234103228E-2</v>
      </c>
      <c r="P30" s="52">
        <f>'FINAL LOADSHAPES'!W34</f>
        <v>2.1612913747594976E-2</v>
      </c>
      <c r="Q30" s="52">
        <f>'FINAL LOADSHAPES'!X34</f>
        <v>6.0720858619417367E-2</v>
      </c>
      <c r="R30" s="52">
        <f>'FINAL LOADSHAPES'!Y34</f>
        <v>2.4232660868515579E-2</v>
      </c>
      <c r="S30" s="52">
        <f>'FINAL LOADSHAPES'!Z34</f>
        <v>5.9324976812074444E-2</v>
      </c>
      <c r="T30" s="52">
        <f>'FINAL LOADSHAPES'!AA34</f>
        <v>2.2922787308055279E-2</v>
      </c>
      <c r="U30" s="52">
        <f>'FINAL LOADSHAPES'!AB34</f>
        <v>6.2999001228038878E-2</v>
      </c>
      <c r="V30" s="52">
        <f>'FINAL LOADSHAPES'!AC34</f>
        <v>2.1841959056810915E-2</v>
      </c>
      <c r="W30" s="52">
        <f>'FINAL LOADSHAPES'!AD34</f>
        <v>5.8152924210497434E-2</v>
      </c>
      <c r="X30" s="52">
        <f>'FINAL LOADSHAPES'!AE34</f>
        <v>2.3827591698339177E-2</v>
      </c>
      <c r="Y30" s="52">
        <f>'FINAL LOADSHAPES'!AF34</f>
        <v>6.1614407794455615E-2</v>
      </c>
      <c r="Z30" s="52">
        <f>'FINAL LOADSHAPES'!AG34</f>
        <v>2.3165714151163093E-2</v>
      </c>
      <c r="AA30" s="54">
        <f t="shared" si="0"/>
        <v>1.0000000000000171</v>
      </c>
    </row>
    <row r="31" spans="2:27" s="54" customFormat="1" x14ac:dyDescent="0.2">
      <c r="B31" s="54" t="s">
        <v>164</v>
      </c>
      <c r="C31" s="52">
        <f>'FINAL LOADSHAPES'!J35</f>
        <v>4.7569810029778954E-2</v>
      </c>
      <c r="D31" s="52">
        <f>'FINAL LOADSHAPES'!K35</f>
        <v>3.6256107382954421E-2</v>
      </c>
      <c r="E31" s="52">
        <f>'FINAL LOADSHAPES'!L35</f>
        <v>4.2812829026801058E-2</v>
      </c>
      <c r="F31" s="52">
        <f>'FINAL LOADSHAPES'!M35</f>
        <v>3.41233951839571E-2</v>
      </c>
      <c r="G31" s="52">
        <f>'FINAL LOADSHAPES'!N35</f>
        <v>4.5455596250677674E-2</v>
      </c>
      <c r="H31" s="52">
        <f>'FINAL LOADSHAPES'!O35</f>
        <v>4.0521531780949055E-2</v>
      </c>
      <c r="I31" s="52">
        <f>'FINAL LOADSHAPES'!P35</f>
        <v>4.5984149695452996E-2</v>
      </c>
      <c r="J31" s="52">
        <f>'FINAL LOADSHAPES'!Q35</f>
        <v>3.5189751283455764E-2</v>
      </c>
      <c r="K31" s="52">
        <f>'FINAL LOADSHAPES'!R35</f>
        <v>4.7687490002249276E-2</v>
      </c>
      <c r="L31" s="52">
        <f>'FINAL LOADSHAPES'!S35</f>
        <v>3.7392839836673485E-2</v>
      </c>
      <c r="M31" s="52">
        <f>'FINAL LOADSHAPES'!T35</f>
        <v>4.5008417530212785E-2</v>
      </c>
      <c r="N31" s="52">
        <f>'FINAL LOADSHAPES'!U35</f>
        <v>3.8461206689149867E-2</v>
      </c>
      <c r="O31" s="52">
        <f>'FINAL LOADSHAPES'!V35</f>
        <v>4.8759118991063853E-2</v>
      </c>
      <c r="P31" s="52">
        <f>'FINAL LOADSHAPES'!W35</f>
        <v>3.5256106131720713E-2</v>
      </c>
      <c r="Q31" s="52">
        <f>'FINAL LOADSHAPES'!X35</f>
        <v>4.6615861013434672E-2</v>
      </c>
      <c r="R31" s="52">
        <f>'FINAL LOADSHAPES'!Y35</f>
        <v>3.9529573541626256E-2</v>
      </c>
      <c r="S31" s="52">
        <f>'FINAL LOADSHAPES'!Z35</f>
        <v>4.5544232024620088E-2</v>
      </c>
      <c r="T31" s="52">
        <f>'FINAL LOADSHAPES'!AA35</f>
        <v>3.7392839836673485E-2</v>
      </c>
      <c r="U31" s="52">
        <f>'FINAL LOADSHAPES'!AB35</f>
        <v>4.8098363474554276E-2</v>
      </c>
      <c r="V31" s="52">
        <f>'FINAL LOADSHAPES'!AC35</f>
        <v>3.5189751283455764E-2</v>
      </c>
      <c r="W31" s="52">
        <f>'FINAL LOADSHAPES'!AD35</f>
        <v>4.439848936112703E-2</v>
      </c>
      <c r="X31" s="52">
        <f>'FINAL LOADSHAPES'!AE35</f>
        <v>3.8388819581951734E-2</v>
      </c>
      <c r="Y31" s="52">
        <f>'FINAL LOADSHAPES'!AF35</f>
        <v>4.7041256585003632E-2</v>
      </c>
      <c r="Z31" s="52">
        <f>'FINAL LOADSHAPES'!AG35</f>
        <v>3.7322463482453085E-2</v>
      </c>
      <c r="AA31" s="54">
        <f t="shared" si="0"/>
        <v>0.999999999999997</v>
      </c>
    </row>
    <row r="32" spans="2:27" s="54" customFormat="1" x14ac:dyDescent="0.2">
      <c r="B32" s="54" t="s">
        <v>165</v>
      </c>
      <c r="C32" s="52">
        <f>'FINAL LOADSHAPES'!J36</f>
        <v>5.2619767927754975E-2</v>
      </c>
      <c r="D32" s="52">
        <f>'FINAL LOADSHAPES'!K36</f>
        <v>3.1497638088030036E-2</v>
      </c>
      <c r="E32" s="52">
        <f>'FINAL LOADSHAPES'!L36</f>
        <v>4.7357791134979482E-2</v>
      </c>
      <c r="F32" s="52">
        <f>'FINAL LOADSHAPES'!M36</f>
        <v>2.9644835847557682E-2</v>
      </c>
      <c r="G32" s="52">
        <f>'FINAL LOADSHAPES'!N36</f>
        <v>5.028111157541032E-2</v>
      </c>
      <c r="H32" s="52">
        <f>'FINAL LOADSHAPES'!O36</f>
        <v>3.5203242568974745E-2</v>
      </c>
      <c r="I32" s="52">
        <f>'FINAL LOADSHAPES'!P36</f>
        <v>5.0865775663496482E-2</v>
      </c>
      <c r="J32" s="52">
        <f>'FINAL LOADSHAPES'!Q36</f>
        <v>3.0571236967793857E-2</v>
      </c>
      <c r="K32" s="52">
        <f>'FINAL LOADSHAPES'!R36</f>
        <v>5.2752935742549439E-2</v>
      </c>
      <c r="L32" s="52">
        <f>'FINAL LOADSHAPES'!S36</f>
        <v>3.2381254716708038E-2</v>
      </c>
      <c r="M32" s="52">
        <f>'FINAL LOADSHAPES'!T36</f>
        <v>4.9789287667125301E-2</v>
      </c>
      <c r="N32" s="52">
        <f>'FINAL LOADSHAPES'!U36</f>
        <v>3.3306433422899691E-2</v>
      </c>
      <c r="O32" s="52">
        <f>'FINAL LOADSHAPES'!V36</f>
        <v>5.3938394972719086E-2</v>
      </c>
      <c r="P32" s="52">
        <f>'FINAL LOADSHAPES'!W36</f>
        <v>3.0530897304324719E-2</v>
      </c>
      <c r="Q32" s="52">
        <f>'FINAL LOADSHAPES'!X36</f>
        <v>5.1567476512379778E-2</v>
      </c>
      <c r="R32" s="52">
        <f>'FINAL LOADSHAPES'!Y36</f>
        <v>3.423161212909135E-2</v>
      </c>
      <c r="S32" s="52">
        <f>'FINAL LOADSHAPES'!Z36</f>
        <v>5.0382017282210138E-2</v>
      </c>
      <c r="T32" s="52">
        <f>'FINAL LOADSHAPES'!AA36</f>
        <v>3.2381254716708038E-2</v>
      </c>
      <c r="U32" s="52">
        <f>'FINAL LOADSHAPES'!AB36</f>
        <v>5.3204432015841144E-2</v>
      </c>
      <c r="V32" s="52">
        <f>'FINAL LOADSHAPES'!AC36</f>
        <v>3.0571236967793857E-2</v>
      </c>
      <c r="W32" s="52">
        <f>'FINAL LOADSHAPES'!AD36</f>
        <v>4.9111783399237975E-2</v>
      </c>
      <c r="X32" s="52">
        <f>'FINAL LOADSHAPES'!AE36</f>
        <v>3.3350440328502394E-2</v>
      </c>
      <c r="Y32" s="52">
        <f>'FINAL LOADSHAPES'!AF36</f>
        <v>5.2035103839668806E-2</v>
      </c>
      <c r="Z32" s="52">
        <f>'FINAL LOADSHAPES'!AG36</f>
        <v>3.2424039208266212E-2</v>
      </c>
      <c r="AA32" s="54">
        <f t="shared" si="0"/>
        <v>1.0000000000000235</v>
      </c>
    </row>
    <row r="33" spans="2:27" s="54" customFormat="1" x14ac:dyDescent="0.2">
      <c r="B33" s="54" t="s">
        <v>166</v>
      </c>
      <c r="C33" s="52">
        <f>'FINAL LOADSHAPES'!J37</f>
        <v>5.8300064723082363E-2</v>
      </c>
      <c r="D33" s="52">
        <f>'FINAL LOADSHAPES'!K37</f>
        <v>2.6129752669941719E-2</v>
      </c>
      <c r="E33" s="52">
        <f>'FINAL LOADSHAPES'!L37</f>
        <v>5.2470058250774124E-2</v>
      </c>
      <c r="F33" s="52">
        <f>'FINAL LOADSHAPES'!M37</f>
        <v>2.4592708395239266E-2</v>
      </c>
      <c r="G33" s="52">
        <f>'FINAL LOADSHAPES'!N37</f>
        <v>5.5708950735389819E-2</v>
      </c>
      <c r="H33" s="52">
        <f>'FINAL LOADSHAPES'!O37</f>
        <v>2.9203841219346625E-2</v>
      </c>
      <c r="I33" s="52">
        <f>'FINAL LOADSHAPES'!P37</f>
        <v>5.6356729232312955E-2</v>
      </c>
      <c r="J33" s="52">
        <f>'FINAL LOADSHAPES'!Q37</f>
        <v>2.5361230532590491E-2</v>
      </c>
      <c r="K33" s="52">
        <f>'FINAL LOADSHAPES'!R37</f>
        <v>5.8452815908722082E-2</v>
      </c>
      <c r="L33" s="52">
        <f>'FINAL LOADSHAPES'!S37</f>
        <v>2.6763807584178931E-2</v>
      </c>
      <c r="M33" s="52">
        <f>'FINAL LOADSHAPES'!T37</f>
        <v>5.5168949846434313E-2</v>
      </c>
      <c r="N33" s="52">
        <f>'FINAL LOADSHAPES'!U37</f>
        <v>2.752848780086976E-2</v>
      </c>
      <c r="O33" s="52">
        <f>'FINAL LOADSHAPES'!V37</f>
        <v>5.9766362333637177E-2</v>
      </c>
      <c r="P33" s="52">
        <f>'FINAL LOADSHAPES'!W37</f>
        <v>2.5234447150797278E-2</v>
      </c>
      <c r="Q33" s="52">
        <f>'FINAL LOADSHAPES'!X37</f>
        <v>5.7139269483806966E-2</v>
      </c>
      <c r="R33" s="52">
        <f>'FINAL LOADSHAPES'!Y37</f>
        <v>2.8293168017560585E-2</v>
      </c>
      <c r="S33" s="52">
        <f>'FINAL LOADSHAPES'!Z37</f>
        <v>5.5825723058891871E-2</v>
      </c>
      <c r="T33" s="52">
        <f>'FINAL LOADSHAPES'!AA37</f>
        <v>2.6763807584178931E-2</v>
      </c>
      <c r="U33" s="52">
        <f>'FINAL LOADSHAPES'!AB37</f>
        <v>5.8947843220005493E-2</v>
      </c>
      <c r="V33" s="52">
        <f>'FINAL LOADSHAPES'!AC37</f>
        <v>2.5361230532590491E-2</v>
      </c>
      <c r="W33" s="52">
        <f>'FINAL LOADSHAPES'!AD37</f>
        <v>5.4413393741543539E-2</v>
      </c>
      <c r="X33" s="52">
        <f>'FINAL LOADSHAPES'!AE37</f>
        <v>2.7666796944644172E-2</v>
      </c>
      <c r="Y33" s="52">
        <f>'FINAL LOADSHAPES'!AF37</f>
        <v>5.7652286226159227E-2</v>
      </c>
      <c r="Z33" s="52">
        <f>'FINAL LOADSHAPES'!AG37</f>
        <v>2.6898274807292944E-2</v>
      </c>
      <c r="AA33" s="54">
        <f t="shared" si="0"/>
        <v>0.99999999999999112</v>
      </c>
    </row>
    <row r="34" spans="2:27" s="54" customFormat="1" x14ac:dyDescent="0.2">
      <c r="B34" s="54" t="s">
        <v>167</v>
      </c>
      <c r="C34" s="52">
        <f>'FINAL LOADSHAPES'!J38</f>
        <v>6.7791549333219916E-2</v>
      </c>
      <c r="D34" s="52">
        <f>'FINAL LOADSHAPES'!K38</f>
        <v>3.1941088187877151E-2</v>
      </c>
      <c r="E34" s="52">
        <f>'FINAL LOADSHAPES'!L38</f>
        <v>6.1012394399897932E-2</v>
      </c>
      <c r="F34" s="52">
        <f>'FINAL LOADSHAPES'!M38</f>
        <v>3.0062200647413793E-2</v>
      </c>
      <c r="G34" s="52">
        <f>'FINAL LOADSHAPES'!N38</f>
        <v>6.4778591585076831E-2</v>
      </c>
      <c r="H34" s="52">
        <f>'FINAL LOADSHAPES'!O38</f>
        <v>3.5698863268803879E-2</v>
      </c>
      <c r="I34" s="52">
        <f>'FINAL LOADSHAPES'!P38</f>
        <v>6.5531831022112602E-2</v>
      </c>
      <c r="J34" s="52">
        <f>'FINAL LOADSHAPES'!Q38</f>
        <v>3.1001644417645476E-2</v>
      </c>
      <c r="K34" s="52">
        <f>'FINAL LOADSHAPES'!R38</f>
        <v>4.1186367471247536E-2</v>
      </c>
      <c r="L34" s="52">
        <f>'FINAL LOADSHAPES'!S38</f>
        <v>2.2642126393546499E-2</v>
      </c>
      <c r="M34" s="52">
        <f>'FINAL LOADSHAPES'!T38</f>
        <v>3.8872526602076317E-2</v>
      </c>
      <c r="N34" s="52">
        <f>'FINAL LOADSHAPES'!U38</f>
        <v>2.3289044290504969E-2</v>
      </c>
      <c r="O34" s="52">
        <f>'FINAL LOADSHAPES'!V38</f>
        <v>4.2111903818916011E-2</v>
      </c>
      <c r="P34" s="52">
        <f>'FINAL LOADSHAPES'!W38</f>
        <v>2.1348290599629557E-2</v>
      </c>
      <c r="Q34" s="52">
        <f>'FINAL LOADSHAPES'!X38</f>
        <v>4.0260831123579047E-2</v>
      </c>
      <c r="R34" s="52">
        <f>'FINAL LOADSHAPES'!Y38</f>
        <v>2.3935962187463442E-2</v>
      </c>
      <c r="S34" s="52">
        <f>'FINAL LOADSHAPES'!Z38</f>
        <v>3.9335294775910565E-2</v>
      </c>
      <c r="T34" s="52">
        <f>'FINAL LOADSHAPES'!AA38</f>
        <v>2.2642126393546499E-2</v>
      </c>
      <c r="U34" s="52">
        <f>'FINAL LOADSHAPES'!AB38</f>
        <v>6.8544788770255702E-2</v>
      </c>
      <c r="V34" s="52">
        <f>'FINAL LOADSHAPES'!AC38</f>
        <v>3.1001644417645476E-2</v>
      </c>
      <c r="W34" s="52">
        <f>'FINAL LOADSHAPES'!AD38</f>
        <v>6.3272112711005274E-2</v>
      </c>
      <c r="X34" s="52">
        <f>'FINAL LOADSHAPES'!AE38</f>
        <v>3.3819975728340515E-2</v>
      </c>
      <c r="Y34" s="52">
        <f>'FINAL LOADSHAPES'!AF38</f>
        <v>6.7038309896184145E-2</v>
      </c>
      <c r="Z34" s="52">
        <f>'FINAL LOADSHAPES'!AG38</f>
        <v>3.2880531958108833E-2</v>
      </c>
      <c r="AA34" s="54">
        <f t="shared" si="0"/>
        <v>1.000000000000008</v>
      </c>
    </row>
    <row r="35" spans="2:27" s="54" customFormat="1" x14ac:dyDescent="0.2">
      <c r="B35" s="54" t="s">
        <v>168</v>
      </c>
      <c r="C35" s="52">
        <f>'FINAL LOADSHAPES'!J39</f>
        <v>7.4793932537268973E-2</v>
      </c>
      <c r="D35" s="52">
        <f>'FINAL LOADSHAPES'!K39</f>
        <v>1.0183364113880027E-2</v>
      </c>
      <c r="E35" s="52">
        <f>'FINAL LOADSHAPES'!L39</f>
        <v>6.7314539283542085E-2</v>
      </c>
      <c r="F35" s="52">
        <f>'FINAL LOADSHAPES'!M39</f>
        <v>9.5843426954164979E-3</v>
      </c>
      <c r="G35" s="52">
        <f>'FINAL LOADSHAPES'!N39</f>
        <v>7.1469757757834818E-2</v>
      </c>
      <c r="H35" s="52">
        <f>'FINAL LOADSHAPES'!O39</f>
        <v>1.1381406950807091E-2</v>
      </c>
      <c r="I35" s="52">
        <f>'FINAL LOADSHAPES'!P39</f>
        <v>7.2300801452693353E-2</v>
      </c>
      <c r="J35" s="52">
        <f>'FINAL LOADSHAPES'!Q39</f>
        <v>9.8838534046482626E-3</v>
      </c>
      <c r="K35" s="52">
        <f>'FINAL LOADSHAPES'!R39</f>
        <v>7.5471476109670171E-2</v>
      </c>
      <c r="L35" s="52">
        <f>'FINAL LOADSHAPES'!S39</f>
        <v>1.0503563452443491E-2</v>
      </c>
      <c r="M35" s="52">
        <f>'FINAL LOADSHAPES'!T39</f>
        <v>7.1231505541711163E-2</v>
      </c>
      <c r="N35" s="52">
        <f>'FINAL LOADSHAPES'!U39</f>
        <v>1.0803665265370448E-2</v>
      </c>
      <c r="O35" s="52">
        <f>'FINAL LOADSHAPES'!V39</f>
        <v>7.7167464336853772E-2</v>
      </c>
      <c r="P35" s="52">
        <f>'FINAL LOADSHAPES'!W39</f>
        <v>9.9033598265895768E-3</v>
      </c>
      <c r="Q35" s="52">
        <f>'FINAL LOADSHAPES'!X39</f>
        <v>7.3775487882486557E-2</v>
      </c>
      <c r="R35" s="52">
        <f>'FINAL LOADSHAPES'!Y39</f>
        <v>1.1103767078297404E-2</v>
      </c>
      <c r="S35" s="52">
        <f>'FINAL LOADSHAPES'!Z39</f>
        <v>7.207949965530297E-2</v>
      </c>
      <c r="T35" s="52">
        <f>'FINAL LOADSHAPES'!AA39</f>
        <v>1.0503563452443491E-2</v>
      </c>
      <c r="U35" s="52">
        <f>'FINAL LOADSHAPES'!AB39</f>
        <v>7.5624976232127522E-2</v>
      </c>
      <c r="V35" s="52">
        <f>'FINAL LOADSHAPES'!AC39</f>
        <v>9.8838534046482626E-3</v>
      </c>
      <c r="W35" s="52">
        <f>'FINAL LOADSHAPES'!AD39</f>
        <v>6.9807670368117705E-2</v>
      </c>
      <c r="X35" s="52">
        <f>'FINAL LOADSHAPES'!AE39</f>
        <v>1.0782385532343558E-2</v>
      </c>
      <c r="Y35" s="52">
        <f>'FINAL LOADSHAPES'!AF39</f>
        <v>7.3962888842410424E-2</v>
      </c>
      <c r="Z35" s="52">
        <f>'FINAL LOADSHAPES'!AG39</f>
        <v>1.0482874823111794E-2</v>
      </c>
      <c r="AA35" s="54">
        <f t="shared" si="0"/>
        <v>1.0000000000000193</v>
      </c>
    </row>
    <row r="36" spans="2:27" s="54" customFormat="1" x14ac:dyDescent="0.2">
      <c r="B36" s="54" t="s">
        <v>169</v>
      </c>
      <c r="C36" s="52">
        <f>'FINAL LOADSHAPES'!J40</f>
        <v>7.0381560255767917E-2</v>
      </c>
      <c r="D36" s="52">
        <f>'FINAL LOADSHAPES'!K40</f>
        <v>1.4449276976011102E-2</v>
      </c>
      <c r="E36" s="52">
        <f>'FINAL LOADSHAPES'!L40</f>
        <v>6.3343404230191122E-2</v>
      </c>
      <c r="F36" s="52">
        <f>'FINAL LOADSHAPES'!M40</f>
        <v>1.359931950683398E-2</v>
      </c>
      <c r="G36" s="52">
        <f>'FINAL LOADSHAPES'!N40</f>
        <v>6.7253490911067124E-2</v>
      </c>
      <c r="H36" s="52">
        <f>'FINAL LOADSHAPES'!O40</f>
        <v>1.6149191914365351E-2</v>
      </c>
      <c r="I36" s="52">
        <f>'FINAL LOADSHAPES'!P40</f>
        <v>6.8035508247242318E-2</v>
      </c>
      <c r="J36" s="52">
        <f>'FINAL LOADSHAPES'!Q40</f>
        <v>1.4024298241422541E-2</v>
      </c>
      <c r="K36" s="52">
        <f>'FINAL LOADSHAPES'!R40</f>
        <v>7.1030435128539057E-2</v>
      </c>
      <c r="L36" s="52">
        <f>'FINAL LOADSHAPES'!S40</f>
        <v>1.4744597540409009E-2</v>
      </c>
      <c r="M36" s="52">
        <f>'FINAL LOADSHAPES'!T40</f>
        <v>6.7039961244913251E-2</v>
      </c>
      <c r="N36" s="52">
        <f>'FINAL LOADSHAPES'!U40</f>
        <v>1.5165871755849264E-2</v>
      </c>
      <c r="O36" s="52">
        <f>'FINAL LOADSHAPES'!V40</f>
        <v>7.2626624681989355E-2</v>
      </c>
      <c r="P36" s="52">
        <f>'FINAL LOADSHAPES'!W40</f>
        <v>1.3902049109528495E-2</v>
      </c>
      <c r="Q36" s="52">
        <f>'FINAL LOADSHAPES'!X40</f>
        <v>6.9434245575088732E-2</v>
      </c>
      <c r="R36" s="52">
        <f>'FINAL LOADSHAPES'!Y40</f>
        <v>1.5587145971289523E-2</v>
      </c>
      <c r="S36" s="52">
        <f>'FINAL LOADSHAPES'!Z40</f>
        <v>6.7838056021638421E-2</v>
      </c>
      <c r="T36" s="52">
        <f>'FINAL LOADSHAPES'!AA40</f>
        <v>1.4744597540409009E-2</v>
      </c>
      <c r="U36" s="52">
        <f>'FINAL LOADSHAPES'!AB40</f>
        <v>7.1163577591943097E-2</v>
      </c>
      <c r="V36" s="52">
        <f>'FINAL LOADSHAPES'!AC40</f>
        <v>1.4024298241422541E-2</v>
      </c>
      <c r="W36" s="52">
        <f>'FINAL LOADSHAPES'!AD40</f>
        <v>6.568945623871672E-2</v>
      </c>
      <c r="X36" s="52">
        <f>'FINAL LOADSHAPES'!AE40</f>
        <v>1.5299234445188227E-2</v>
      </c>
      <c r="Y36" s="52">
        <f>'FINAL LOADSHAPES'!AF40</f>
        <v>6.9599542919592708E-2</v>
      </c>
      <c r="Z36" s="52">
        <f>'FINAL LOADSHAPES'!AG40</f>
        <v>1.4874255710599665E-2</v>
      </c>
      <c r="AA36" s="54">
        <f t="shared" si="0"/>
        <v>1.0000000000000187</v>
      </c>
    </row>
    <row r="37" spans="2:27" s="54" customFormat="1" x14ac:dyDescent="0.2">
      <c r="B37" s="54" t="s">
        <v>170</v>
      </c>
      <c r="C37" s="52">
        <f>'FINAL LOADSHAPES'!J41</f>
        <v>5.1471393335048084E-2</v>
      </c>
      <c r="D37" s="52">
        <f>'FINAL LOADSHAPES'!K41</f>
        <v>3.2731760670859138E-2</v>
      </c>
      <c r="E37" s="52">
        <f>'FINAL LOADSHAPES'!L41</f>
        <v>4.6324254001543275E-2</v>
      </c>
      <c r="F37" s="52">
        <f>'FINAL LOADSHAPES'!M41</f>
        <v>3.0806362984338011E-2</v>
      </c>
      <c r="G37" s="52">
        <f>'FINAL LOADSHAPES'!N41</f>
        <v>4.9183775853490395E-2</v>
      </c>
      <c r="H37" s="52">
        <f>'FINAL LOADSHAPES'!O41</f>
        <v>3.6582556043901385E-2</v>
      </c>
      <c r="I37" s="52">
        <f>'FINAL LOADSHAPES'!P41</f>
        <v>4.9755680223879814E-2</v>
      </c>
      <c r="J37" s="52">
        <f>'FINAL LOADSHAPES'!Q41</f>
        <v>3.1769061827598574E-2</v>
      </c>
      <c r="K37" s="52">
        <f>'FINAL LOADSHAPES'!R41</f>
        <v>5.1997402352261884E-2</v>
      </c>
      <c r="L37" s="52">
        <f>'FINAL LOADSHAPES'!S41</f>
        <v>3.2920457917404097E-2</v>
      </c>
      <c r="M37" s="52">
        <f>'FINAL LOADSHAPES'!T41</f>
        <v>4.9076199972921321E-2</v>
      </c>
      <c r="N37" s="52">
        <f>'FINAL LOADSHAPES'!U41</f>
        <v>3.3861042429329927E-2</v>
      </c>
      <c r="O37" s="52">
        <f>'FINAL LOADSHAPES'!V41</f>
        <v>5.3165883303998102E-2</v>
      </c>
      <c r="P37" s="52">
        <f>'FINAL LOADSHAPES'!W41</f>
        <v>3.1039288893552432E-2</v>
      </c>
      <c r="Q37" s="52">
        <f>'FINAL LOADSHAPES'!X41</f>
        <v>5.0828921400525653E-2</v>
      </c>
      <c r="R37" s="52">
        <f>'FINAL LOADSHAPES'!Y41</f>
        <v>3.4801626941255756E-2</v>
      </c>
      <c r="S37" s="52">
        <f>'FINAL LOADSHAPES'!Z41</f>
        <v>4.9660440448789436E-2</v>
      </c>
      <c r="T37" s="52">
        <f>'FINAL LOADSHAPES'!AA41</f>
        <v>3.2920457917404097E-2</v>
      </c>
      <c r="U37" s="52">
        <f>'FINAL LOADSHAPES'!AB41</f>
        <v>5.2043297705437502E-2</v>
      </c>
      <c r="V37" s="52">
        <f>'FINAL LOADSHAPES'!AC41</f>
        <v>3.1769061827598574E-2</v>
      </c>
      <c r="W37" s="52">
        <f>'FINAL LOADSHAPES'!AD41</f>
        <v>4.8039967112711544E-2</v>
      </c>
      <c r="X37" s="52">
        <f>'FINAL LOADSHAPES'!AE41</f>
        <v>3.4657158357380265E-2</v>
      </c>
      <c r="Y37" s="52">
        <f>'FINAL LOADSHAPES'!AF41</f>
        <v>5.0899488964658658E-2</v>
      </c>
      <c r="Z37" s="52">
        <f>'FINAL LOADSHAPES'!AG41</f>
        <v>3.3694459514119701E-2</v>
      </c>
      <c r="AA37" s="54">
        <f t="shared" si="0"/>
        <v>1.0000000000000075</v>
      </c>
    </row>
    <row r="38" spans="2:27" s="54" customFormat="1" x14ac:dyDescent="0.2">
      <c r="B38" s="54" t="s">
        <v>171</v>
      </c>
      <c r="C38" s="52">
        <f>'FINAL LOADSHAPES'!J42</f>
        <v>3.8129220007650677E-2</v>
      </c>
      <c r="D38" s="52">
        <f>'FINAL LOADSHAPES'!K42</f>
        <v>4.5631068611113504E-2</v>
      </c>
      <c r="E38" s="52">
        <f>'FINAL LOADSHAPES'!L42</f>
        <v>3.4316298006885612E-2</v>
      </c>
      <c r="F38" s="52">
        <f>'FINAL LOADSHAPES'!M42</f>
        <v>4.2946888104577412E-2</v>
      </c>
      <c r="G38" s="52">
        <f>'FINAL LOADSHAPES'!N42</f>
        <v>3.6434588007310656E-2</v>
      </c>
      <c r="H38" s="52">
        <f>'FINAL LOADSHAPES'!O42</f>
        <v>5.0999429624185681E-2</v>
      </c>
      <c r="I38" s="52">
        <f>'FINAL LOADSHAPES'!P42</f>
        <v>3.6858246007395665E-2</v>
      </c>
      <c r="J38" s="52">
        <f>'FINAL LOADSHAPES'!Q42</f>
        <v>4.4288978357845461E-2</v>
      </c>
      <c r="K38" s="52">
        <f>'FINAL LOADSHAPES'!R42</f>
        <v>3.8485015126452395E-2</v>
      </c>
      <c r="L38" s="52">
        <f>'FINAL LOADSHAPES'!S42</f>
        <v>4.5825908143976891E-2</v>
      </c>
      <c r="M38" s="52">
        <f>'FINAL LOADSHAPES'!T42</f>
        <v>3.6322935624966295E-2</v>
      </c>
      <c r="N38" s="52">
        <f>'FINAL LOADSHAPES'!U42</f>
        <v>4.7135219805233379E-2</v>
      </c>
      <c r="O38" s="52">
        <f>'FINAL LOADSHAPES'!V42</f>
        <v>3.9349846927046822E-2</v>
      </c>
      <c r="P38" s="52">
        <f>'FINAL LOADSHAPES'!W42</f>
        <v>4.3207284821463923E-2</v>
      </c>
      <c r="Q38" s="52">
        <f>'FINAL LOADSHAPES'!X42</f>
        <v>3.7620183325857953E-2</v>
      </c>
      <c r="R38" s="52">
        <f>'FINAL LOADSHAPES'!Y42</f>
        <v>4.8444531466489853E-2</v>
      </c>
      <c r="S38" s="52">
        <f>'FINAL LOADSHAPES'!Z42</f>
        <v>3.6755351525263519E-2</v>
      </c>
      <c r="T38" s="52">
        <f>'FINAL LOADSHAPES'!AA42</f>
        <v>4.5825908143976891E-2</v>
      </c>
      <c r="U38" s="52">
        <f>'FINAL LOADSHAPES'!AB42</f>
        <v>3.8552878007735686E-2</v>
      </c>
      <c r="V38" s="52">
        <f>'FINAL LOADSHAPES'!AC42</f>
        <v>4.4288978357845461E-2</v>
      </c>
      <c r="W38" s="52">
        <f>'FINAL LOADSHAPES'!AD42</f>
        <v>3.5587272007140638E-2</v>
      </c>
      <c r="X38" s="52">
        <f>'FINAL LOADSHAPES'!AE42</f>
        <v>4.8315249117649589E-2</v>
      </c>
      <c r="Y38" s="52">
        <f>'FINAL LOADSHAPES'!AF42</f>
        <v>3.7705562007565675E-2</v>
      </c>
      <c r="Z38" s="52">
        <f>'FINAL LOADSHAPES'!AG42</f>
        <v>4.6973158864381546E-2</v>
      </c>
      <c r="AA38" s="54">
        <f t="shared" si="0"/>
        <v>1.0000000000000113</v>
      </c>
    </row>
    <row r="39" spans="2:27" s="54" customFormat="1" x14ac:dyDescent="0.2">
      <c r="B39" s="54" t="s">
        <v>172</v>
      </c>
      <c r="C39" s="52">
        <f>'FINAL LOADSHAPES'!J43</f>
        <v>6.5548962042695502E-2</v>
      </c>
      <c r="D39" s="52">
        <f>'FINAL LOADSHAPES'!K43</f>
        <v>1.912146725358373E-2</v>
      </c>
      <c r="E39" s="52">
        <f>'FINAL LOADSHAPES'!L43</f>
        <v>5.8994065838425945E-2</v>
      </c>
      <c r="F39" s="52">
        <f>'FINAL LOADSHAPES'!M43</f>
        <v>1.799667506219645E-2</v>
      </c>
      <c r="G39" s="52">
        <f>'FINAL LOADSHAPES'!N43</f>
        <v>6.2635674840797934E-2</v>
      </c>
      <c r="H39" s="52">
        <f>'FINAL LOADSHAPES'!O43</f>
        <v>2.1371051636358288E-2</v>
      </c>
      <c r="I39" s="52">
        <f>'FINAL LOADSHAPES'!P43</f>
        <v>6.3363996641272333E-2</v>
      </c>
      <c r="J39" s="52">
        <f>'FINAL LOADSHAPES'!Q43</f>
        <v>1.855907115789009E-2</v>
      </c>
      <c r="K39" s="52">
        <f>'FINAL LOADSHAPES'!R43</f>
        <v>6.6166437863488498E-2</v>
      </c>
      <c r="L39" s="52">
        <f>'FINAL LOADSHAPES'!S43</f>
        <v>1.9389539636751205E-2</v>
      </c>
      <c r="M39" s="52">
        <f>'FINAL LOADSHAPES'!T43</f>
        <v>6.2449222253180149E-2</v>
      </c>
      <c r="N39" s="52">
        <f>'FINAL LOADSHAPES'!U43</f>
        <v>1.9943526483515526E-2</v>
      </c>
      <c r="O39" s="52">
        <f>'FINAL LOADSHAPES'!V43</f>
        <v>6.7653324107611837E-2</v>
      </c>
      <c r="P39" s="52">
        <f>'FINAL LOADSHAPES'!W43</f>
        <v>1.8281565943222566E-2</v>
      </c>
      <c r="Q39" s="52">
        <f>'FINAL LOADSHAPES'!X43</f>
        <v>6.4679551619365158E-2</v>
      </c>
      <c r="R39" s="52">
        <f>'FINAL LOADSHAPES'!Y43</f>
        <v>2.0497513330279847E-2</v>
      </c>
      <c r="S39" s="52">
        <f>'FINAL LOADSHAPES'!Z43</f>
        <v>6.3192665375241833E-2</v>
      </c>
      <c r="T39" s="52">
        <f>'FINAL LOADSHAPES'!AA43</f>
        <v>1.9389539636751205E-2</v>
      </c>
      <c r="U39" s="52">
        <f>'FINAL LOADSHAPES'!AB43</f>
        <v>6.6277283843169887E-2</v>
      </c>
      <c r="V39" s="52">
        <f>'FINAL LOADSHAPES'!AC43</f>
        <v>1.855907115789009E-2</v>
      </c>
      <c r="W39" s="52">
        <f>'FINAL LOADSHAPES'!AD43</f>
        <v>6.1179031239849135E-2</v>
      </c>
      <c r="X39" s="52">
        <f>'FINAL LOADSHAPES'!AE43</f>
        <v>2.0246259444971007E-2</v>
      </c>
      <c r="Y39" s="52">
        <f>'FINAL LOADSHAPES'!AF43</f>
        <v>6.4820640242221103E-2</v>
      </c>
      <c r="Z39" s="52">
        <f>'FINAL LOADSHAPES'!AG43</f>
        <v>1.9683863349277367E-2</v>
      </c>
      <c r="AA39" s="54">
        <f t="shared" si="0"/>
        <v>1.0000000000000067</v>
      </c>
    </row>
    <row r="40" spans="2:27" s="54" customFormat="1" x14ac:dyDescent="0.2">
      <c r="B40" s="54" t="s">
        <v>173</v>
      </c>
      <c r="C40" s="52">
        <f>'FINAL LOADSHAPES'!J44</f>
        <v>2.6688996283822607E-2</v>
      </c>
      <c r="D40" s="52">
        <f>'FINAL LOADSHAPES'!K44</f>
        <v>6.2265522310001167E-2</v>
      </c>
      <c r="E40" s="52">
        <f>'FINAL LOADSHAPES'!L44</f>
        <v>2.4020096655440342E-2</v>
      </c>
      <c r="F40" s="52">
        <f>'FINAL LOADSHAPES'!M44</f>
        <v>5.8602844527059925E-2</v>
      </c>
      <c r="G40" s="52">
        <f>'FINAL LOADSHAPES'!N44</f>
        <v>2.550281867120827E-2</v>
      </c>
      <c r="H40" s="52">
        <f>'FINAL LOADSHAPES'!O44</f>
        <v>6.9590877875883653E-2</v>
      </c>
      <c r="I40" s="52">
        <f>'FINAL LOADSHAPES'!P44</f>
        <v>2.5799363074361856E-2</v>
      </c>
      <c r="J40" s="52">
        <f>'FINAL LOADSHAPES'!Q44</f>
        <v>6.0434183418530546E-2</v>
      </c>
      <c r="K40" s="52">
        <f>'FINAL LOADSHAPES'!R44</f>
        <v>1.9174786413978975E-2</v>
      </c>
      <c r="L40" s="52">
        <f>'FINAL LOADSHAPES'!S44</f>
        <v>5.6559487193027259E-2</v>
      </c>
      <c r="M40" s="52">
        <f>'FINAL LOADSHAPES'!T44</f>
        <v>1.8097551222182401E-2</v>
      </c>
      <c r="N40" s="52">
        <f>'FINAL LOADSHAPES'!U44</f>
        <v>5.8175472541399459E-2</v>
      </c>
      <c r="O40" s="52">
        <f>'FINAL LOADSHAPES'!V44</f>
        <v>1.9605680490697604E-2</v>
      </c>
      <c r="P40" s="52">
        <f>'FINAL LOADSHAPES'!W44</f>
        <v>5.3327516496282847E-2</v>
      </c>
      <c r="Q40" s="52">
        <f>'FINAL LOADSHAPES'!X44</f>
        <v>1.8743892337260346E-2</v>
      </c>
      <c r="R40" s="52">
        <f>'FINAL LOADSHAPES'!Y44</f>
        <v>5.9791457889771672E-2</v>
      </c>
      <c r="S40" s="52">
        <f>'FINAL LOADSHAPES'!Z44</f>
        <v>1.8312998260541717E-2</v>
      </c>
      <c r="T40" s="52">
        <f>'FINAL LOADSHAPES'!AA44</f>
        <v>5.6559487193027259E-2</v>
      </c>
      <c r="U40" s="52">
        <f>'FINAL LOADSHAPES'!AB44</f>
        <v>2.698554068697619E-2</v>
      </c>
      <c r="V40" s="52">
        <f>'FINAL LOADSHAPES'!AC44</f>
        <v>6.0434183418530546E-2</v>
      </c>
      <c r="W40" s="52">
        <f>'FINAL LOADSHAPES'!AD44</f>
        <v>2.4909729864901101E-2</v>
      </c>
      <c r="X40" s="52">
        <f>'FINAL LOADSHAPES'!AE44</f>
        <v>6.592820009294241E-2</v>
      </c>
      <c r="Y40" s="52">
        <f>'FINAL LOADSHAPES'!AF44</f>
        <v>2.6392451880669025E-2</v>
      </c>
      <c r="Z40" s="52">
        <f>'FINAL LOADSHAPES'!AG44</f>
        <v>6.4096861201471789E-2</v>
      </c>
      <c r="AA40" s="54">
        <f t="shared" si="0"/>
        <v>0.99999999999996914</v>
      </c>
    </row>
    <row r="41" spans="2:27" s="54" customFormat="1" x14ac:dyDescent="0.2">
      <c r="B41" s="54" t="s">
        <v>174</v>
      </c>
      <c r="C41" s="52" t="e">
        <f>'FINAL LOADSHAPES'!#REF!</f>
        <v>#REF!</v>
      </c>
      <c r="D41" s="52" t="e">
        <f>'FINAL LOADSHAPES'!#REF!</f>
        <v>#REF!</v>
      </c>
      <c r="E41" s="52" t="e">
        <f>'FINAL LOADSHAPES'!#REF!</f>
        <v>#REF!</v>
      </c>
      <c r="F41" s="52" t="e">
        <f>'FINAL LOADSHAPES'!#REF!</f>
        <v>#REF!</v>
      </c>
      <c r="G41" s="52" t="e">
        <f>'FINAL LOADSHAPES'!#REF!</f>
        <v>#REF!</v>
      </c>
      <c r="H41" s="52" t="e">
        <f>'FINAL LOADSHAPES'!#REF!</f>
        <v>#REF!</v>
      </c>
      <c r="I41" s="52" t="e">
        <f>'FINAL LOADSHAPES'!#REF!</f>
        <v>#REF!</v>
      </c>
      <c r="J41" s="52" t="e">
        <f>'FINAL LOADSHAPES'!#REF!</f>
        <v>#REF!</v>
      </c>
      <c r="K41" s="52" t="e">
        <f>'FINAL LOADSHAPES'!#REF!</f>
        <v>#REF!</v>
      </c>
      <c r="L41" s="52" t="e">
        <f>'FINAL LOADSHAPES'!#REF!</f>
        <v>#REF!</v>
      </c>
      <c r="M41" s="52" t="e">
        <f>'FINAL LOADSHAPES'!#REF!</f>
        <v>#REF!</v>
      </c>
      <c r="N41" s="52" t="e">
        <f>'FINAL LOADSHAPES'!#REF!</f>
        <v>#REF!</v>
      </c>
      <c r="O41" s="52" t="e">
        <f>'FINAL LOADSHAPES'!#REF!</f>
        <v>#REF!</v>
      </c>
      <c r="P41" s="52" t="e">
        <f>'FINAL LOADSHAPES'!#REF!</f>
        <v>#REF!</v>
      </c>
      <c r="Q41" s="52" t="e">
        <f>'FINAL LOADSHAPES'!#REF!</f>
        <v>#REF!</v>
      </c>
      <c r="R41" s="52" t="e">
        <f>'FINAL LOADSHAPES'!#REF!</f>
        <v>#REF!</v>
      </c>
      <c r="S41" s="52" t="e">
        <f>'FINAL LOADSHAPES'!#REF!</f>
        <v>#REF!</v>
      </c>
      <c r="T41" s="52" t="e">
        <f>'FINAL LOADSHAPES'!#REF!</f>
        <v>#REF!</v>
      </c>
      <c r="U41" s="52" t="e">
        <f>'FINAL LOADSHAPES'!#REF!</f>
        <v>#REF!</v>
      </c>
      <c r="V41" s="52" t="e">
        <f>'FINAL LOADSHAPES'!#REF!</f>
        <v>#REF!</v>
      </c>
      <c r="W41" s="52" t="e">
        <f>'FINAL LOADSHAPES'!#REF!</f>
        <v>#REF!</v>
      </c>
      <c r="X41" s="52" t="e">
        <f>'FINAL LOADSHAPES'!#REF!</f>
        <v>#REF!</v>
      </c>
      <c r="Y41" s="52" t="e">
        <f>'FINAL LOADSHAPES'!#REF!</f>
        <v>#REF!</v>
      </c>
      <c r="Z41" s="52" t="e">
        <f>'FINAL LOADSHAPES'!#REF!</f>
        <v>#REF!</v>
      </c>
      <c r="AA41" s="54" t="e">
        <f t="shared" si="0"/>
        <v>#REF!</v>
      </c>
    </row>
    <row r="42" spans="2:27" x14ac:dyDescent="0.2">
      <c r="B42" s="53" t="s">
        <v>241</v>
      </c>
      <c r="C42" s="56">
        <f>'FINAL LOADSHAPES'!J45</f>
        <v>3.4633098163595229E-2</v>
      </c>
      <c r="D42" s="56">
        <f>'FINAL LOADSHAPES'!K45</f>
        <v>4.9793332590048298E-2</v>
      </c>
      <c r="E42" s="56">
        <f>'FINAL LOADSHAPES'!L45</f>
        <v>3.1169788347235706E-2</v>
      </c>
      <c r="F42" s="56">
        <f>'FINAL LOADSHAPES'!M45</f>
        <v>4.6864313025927813E-2</v>
      </c>
      <c r="G42" s="56">
        <f>'FINAL LOADSHAPES'!N45</f>
        <v>3.3093849356324333E-2</v>
      </c>
      <c r="H42" s="56">
        <f>'FINAL LOADSHAPES'!O45</f>
        <v>5.5651371718289273E-2</v>
      </c>
      <c r="I42" s="56">
        <f>'FINAL LOADSHAPES'!P45</f>
        <v>3.347866155814206E-2</v>
      </c>
      <c r="J42" s="56">
        <f>'FINAL LOADSHAPES'!Q45</f>
        <v>4.8328822807988059E-2</v>
      </c>
      <c r="K42" s="56">
        <f>'FINAL LOADSHAPES'!R45</f>
        <v>2.6575214822123282E-2</v>
      </c>
      <c r="L42" s="56">
        <f>'FINAL LOADSHAPES'!S45</f>
        <v>5.6258250479335185E-2</v>
      </c>
      <c r="M42" s="56">
        <f>'FINAL LOADSHAPES'!T45</f>
        <v>2.5082225225374781E-2</v>
      </c>
      <c r="N42" s="56">
        <f>'FINAL LOADSHAPES'!U45</f>
        <v>5.7865629064459044E-2</v>
      </c>
      <c r="O42" s="56">
        <f>'FINAL LOADSHAPES'!V45</f>
        <v>2.7172410660822682E-2</v>
      </c>
      <c r="P42" s="56">
        <f>'FINAL LOADSHAPES'!W45</f>
        <v>5.3043493309087461E-2</v>
      </c>
      <c r="Q42" s="56">
        <f>'FINAL LOADSHAPES'!X45</f>
        <v>2.5978018983423883E-2</v>
      </c>
      <c r="R42" s="56">
        <f>'FINAL LOADSHAPES'!Y45</f>
        <v>5.9473007649582917E-2</v>
      </c>
      <c r="S42" s="56">
        <f>'FINAL LOADSHAPES'!Z45</f>
        <v>2.5380823144724483E-2</v>
      </c>
      <c r="T42" s="56">
        <f>'FINAL LOADSHAPES'!AA45</f>
        <v>5.6258250479335185E-2</v>
      </c>
      <c r="U42" s="56">
        <f>'FINAL LOADSHAPES'!AB45</f>
        <v>3.5017910365412956E-2</v>
      </c>
      <c r="V42" s="56">
        <f>'FINAL LOADSHAPES'!AC45</f>
        <v>4.8328822807988059E-2</v>
      </c>
      <c r="W42" s="56">
        <f>'FINAL LOADSHAPES'!AD45</f>
        <v>3.2324224952688885E-2</v>
      </c>
      <c r="X42" s="56">
        <f>'FINAL LOADSHAPES'!AE45</f>
        <v>5.2722352154168789E-2</v>
      </c>
      <c r="Y42" s="56">
        <f>'FINAL LOADSHAPES'!AF45</f>
        <v>3.4248285961777508E-2</v>
      </c>
      <c r="Z42" s="56">
        <f>'FINAL LOADSHAPES'!AG45</f>
        <v>5.1257842372108543E-2</v>
      </c>
      <c r="AA42" s="28">
        <f t="shared" si="0"/>
        <v>0.99999999999996436</v>
      </c>
    </row>
    <row r="43" spans="2:27" x14ac:dyDescent="0.2">
      <c r="B43" s="53" t="s">
        <v>440</v>
      </c>
      <c r="C43" s="56">
        <f>'FINAL LOADSHAPES'!J46</f>
        <v>5.5852314436264448E-2</v>
      </c>
      <c r="D43" s="56">
        <f>'FINAL LOADSHAPES'!K46</f>
        <v>2.9529197127395674E-2</v>
      </c>
      <c r="E43" s="56">
        <f>'FINAL LOADSHAPES'!L46</f>
        <v>5.0267082992637997E-2</v>
      </c>
      <c r="F43" s="56">
        <f>'FINAL LOADSHAPES'!M46</f>
        <v>2.7792185531666517E-2</v>
      </c>
      <c r="G43" s="56">
        <f>'FINAL LOADSHAPES'!N46</f>
        <v>5.3369989350208258E-2</v>
      </c>
      <c r="H43" s="56">
        <f>'FINAL LOADSHAPES'!O46</f>
        <v>3.3003220318853985E-2</v>
      </c>
      <c r="I43" s="56">
        <f>'FINAL LOADSHAPES'!P46</f>
        <v>5.3990570621722307E-2</v>
      </c>
      <c r="J43" s="56">
        <f>'FINAL LOADSHAPES'!Q46</f>
        <v>2.8660691329531095E-2</v>
      </c>
      <c r="K43" s="56">
        <f>'FINAL LOADSHAPES'!R46</f>
        <v>5.4466238729112722E-2</v>
      </c>
      <c r="L43" s="56">
        <f>'FINAL LOADSHAPES'!S46</f>
        <v>2.914412571526764E-2</v>
      </c>
      <c r="M43" s="56">
        <f>'FINAL LOADSHAPES'!T46</f>
        <v>5.1406337676915367E-2</v>
      </c>
      <c r="N43" s="56">
        <f>'FINAL LOADSHAPES'!U46</f>
        <v>2.9976815021418145E-2</v>
      </c>
      <c r="O43" s="56">
        <f>'FINAL LOADSHAPES'!V46</f>
        <v>5.5690199149991647E-2</v>
      </c>
      <c r="P43" s="56">
        <f>'FINAL LOADSHAPES'!W46</f>
        <v>2.7478747102966637E-2</v>
      </c>
      <c r="Q43" s="56">
        <f>'FINAL LOADSHAPES'!X46</f>
        <v>5.3242278308233776E-2</v>
      </c>
      <c r="R43" s="56">
        <f>'FINAL LOADSHAPES'!Y46</f>
        <v>3.0809504327568651E-2</v>
      </c>
      <c r="S43" s="56">
        <f>'FINAL LOADSHAPES'!Z46</f>
        <v>5.2018317887354844E-2</v>
      </c>
      <c r="T43" s="56">
        <f>'FINAL LOADSHAPES'!AA46</f>
        <v>2.914412571526764E-2</v>
      </c>
      <c r="U43" s="56">
        <f>'FINAL LOADSHAPES'!AB46</f>
        <v>5.6472895707778491E-2</v>
      </c>
      <c r="V43" s="56">
        <f>'FINAL LOADSHAPES'!AC46</f>
        <v>2.8660691329531095E-2</v>
      </c>
      <c r="W43" s="56">
        <f>'FINAL LOADSHAPES'!AD46</f>
        <v>5.2128826807180152E-2</v>
      </c>
      <c r="X43" s="56">
        <f>'FINAL LOADSHAPES'!AE46</f>
        <v>3.1266208723124835E-2</v>
      </c>
      <c r="Y43" s="56">
        <f>'FINAL LOADSHAPES'!AF46</f>
        <v>5.5231733164750399E-2</v>
      </c>
      <c r="Z43" s="56">
        <f>'FINAL LOADSHAPES'!AG46</f>
        <v>3.0397702925260252E-2</v>
      </c>
      <c r="AA43" s="28">
        <f t="shared" si="0"/>
        <v>1.0000000000000024</v>
      </c>
    </row>
    <row r="44" spans="2:27" x14ac:dyDescent="0.2">
      <c r="B44" s="53" t="s">
        <v>242</v>
      </c>
      <c r="C44" s="56">
        <f>'FINAL LOADSHAPES'!J47</f>
        <v>5.6950671642789226E-2</v>
      </c>
      <c r="D44" s="56">
        <f>'FINAL LOADSHAPES'!K47</f>
        <v>2.9032155937185607E-2</v>
      </c>
      <c r="E44" s="56">
        <f>'FINAL LOADSHAPES'!L47</f>
        <v>5.1255604478510304E-2</v>
      </c>
      <c r="F44" s="56">
        <f>'FINAL LOADSHAPES'!M47</f>
        <v>2.7324382058527632E-2</v>
      </c>
      <c r="G44" s="56">
        <f>'FINAL LOADSHAPES'!N47</f>
        <v>5.4419530680887493E-2</v>
      </c>
      <c r="H44" s="56">
        <f>'FINAL LOADSHAPES'!O47</f>
        <v>3.2447703694501562E-2</v>
      </c>
      <c r="I44" s="56">
        <f>'FINAL LOADSHAPES'!P47</f>
        <v>5.5052315921362928E-2</v>
      </c>
      <c r="J44" s="56">
        <f>'FINAL LOADSHAPES'!Q47</f>
        <v>2.8178268997856623E-2</v>
      </c>
      <c r="K44" s="56">
        <f>'FINAL LOADSHAPES'!R47</f>
        <v>5.4530707067463158E-2</v>
      </c>
      <c r="L44" s="56">
        <f>'FINAL LOADSHAPES'!S47</f>
        <v>2.8306374735124429E-2</v>
      </c>
      <c r="M44" s="56">
        <f>'FINAL LOADSHAPES'!T47</f>
        <v>5.1467184198504538E-2</v>
      </c>
      <c r="N44" s="56">
        <f>'FINAL LOADSHAPES'!U47</f>
        <v>2.9115128298985129E-2</v>
      </c>
      <c r="O44" s="56">
        <f>'FINAL LOADSHAPES'!V47</f>
        <v>5.5756116215046593E-2</v>
      </c>
      <c r="P44" s="56">
        <f>'FINAL LOADSHAPES'!W47</f>
        <v>2.6688867607403032E-2</v>
      </c>
      <c r="Q44" s="56">
        <f>'FINAL LOADSHAPES'!X47</f>
        <v>5.3305297919879709E-2</v>
      </c>
      <c r="R44" s="56">
        <f>'FINAL LOADSHAPES'!Y47</f>
        <v>2.9923881862845825E-2</v>
      </c>
      <c r="S44" s="56">
        <f>'FINAL LOADSHAPES'!Z47</f>
        <v>5.2079888772296273E-2</v>
      </c>
      <c r="T44" s="56">
        <f>'FINAL LOADSHAPES'!AA47</f>
        <v>2.8306374735124429E-2</v>
      </c>
      <c r="U44" s="56">
        <f>'FINAL LOADSHAPES'!AB47</f>
        <v>5.7583456883264661E-2</v>
      </c>
      <c r="V44" s="56">
        <f>'FINAL LOADSHAPES'!AC47</f>
        <v>2.8178268997856623E-2</v>
      </c>
      <c r="W44" s="56">
        <f>'FINAL LOADSHAPES'!AD47</f>
        <v>5.3153960199936609E-2</v>
      </c>
      <c r="X44" s="56">
        <f>'FINAL LOADSHAPES'!AE47</f>
        <v>3.0739929815843583E-2</v>
      </c>
      <c r="Y44" s="56">
        <f>'FINAL LOADSHAPES'!AF47</f>
        <v>5.6317886402313791E-2</v>
      </c>
      <c r="Z44" s="56">
        <f>'FINAL LOADSHAPES'!AG47</f>
        <v>2.9886042876514599E-2</v>
      </c>
      <c r="AA44" s="28">
        <f t="shared" si="0"/>
        <v>1.0000000000000244</v>
      </c>
    </row>
    <row r="45" spans="2:27" x14ac:dyDescent="0.2">
      <c r="B45" s="53" t="s">
        <v>243</v>
      </c>
      <c r="C45" s="56">
        <f>'FINAL LOADSHAPES'!J48</f>
        <v>5.6350872128949493E-2</v>
      </c>
      <c r="D45" s="56">
        <f>'FINAL LOADSHAPES'!K48</f>
        <v>2.9091804549346234E-2</v>
      </c>
      <c r="E45" s="56">
        <f>'FINAL LOADSHAPES'!L48</f>
        <v>5.0715784916054545E-2</v>
      </c>
      <c r="F45" s="56">
        <f>'FINAL LOADSHAPES'!M48</f>
        <v>2.7380521928796454E-2</v>
      </c>
      <c r="G45" s="56">
        <f>'FINAL LOADSHAPES'!N48</f>
        <v>5.384638892321842E-2</v>
      </c>
      <c r="H45" s="56">
        <f>'FINAL LOADSHAPES'!O48</f>
        <v>3.2514369790445793E-2</v>
      </c>
      <c r="I45" s="56">
        <f>'FINAL LOADSHAPES'!P48</f>
        <v>5.4472509724651189E-2</v>
      </c>
      <c r="J45" s="56">
        <f>'FINAL LOADSHAPES'!Q48</f>
        <v>2.8236163239071344E-2</v>
      </c>
      <c r="K45" s="56">
        <f>'FINAL LOADSHAPES'!R48</f>
        <v>6.0693079634683463E-2</v>
      </c>
      <c r="L45" s="56">
        <f>'FINAL LOADSHAPES'!S48</f>
        <v>2.3024650809639325E-2</v>
      </c>
      <c r="M45" s="56">
        <f>'FINAL LOADSHAPES'!T48</f>
        <v>5.7283356059701238E-2</v>
      </c>
      <c r="N45" s="56">
        <f>'FINAL LOADSHAPES'!U48</f>
        <v>2.3682497975629022E-2</v>
      </c>
      <c r="O45" s="56">
        <f>'FINAL LOADSHAPES'!V48</f>
        <v>6.2056969064676351E-2</v>
      </c>
      <c r="P45" s="56">
        <f>'FINAL LOADSHAPES'!W48</f>
        <v>2.1708956477659937E-2</v>
      </c>
      <c r="Q45" s="56">
        <f>'FINAL LOADSHAPES'!X48</f>
        <v>5.9329190204690574E-2</v>
      </c>
      <c r="R45" s="56">
        <f>'FINAL LOADSHAPES'!Y48</f>
        <v>2.4340345141618716E-2</v>
      </c>
      <c r="S45" s="56">
        <f>'FINAL LOADSHAPES'!Z48</f>
        <v>5.7965300774697692E-2</v>
      </c>
      <c r="T45" s="56">
        <f>'FINAL LOADSHAPES'!AA48</f>
        <v>2.3024650809639325E-2</v>
      </c>
      <c r="U45" s="56">
        <f>'FINAL LOADSHAPES'!AB48</f>
        <v>5.6976992930382268E-2</v>
      </c>
      <c r="V45" s="56">
        <f>'FINAL LOADSHAPES'!AC48</f>
        <v>2.8236163239071344E-2</v>
      </c>
      <c r="W45" s="56">
        <f>'FINAL LOADSHAPES'!AD48</f>
        <v>5.259414732035287E-2</v>
      </c>
      <c r="X45" s="56">
        <f>'FINAL LOADSHAPES'!AE48</f>
        <v>3.080308716989601E-2</v>
      </c>
      <c r="Y45" s="56">
        <f>'FINAL LOADSHAPES'!AF48</f>
        <v>5.5724751327516725E-2</v>
      </c>
      <c r="Z45" s="56">
        <f>'FINAL LOADSHAPES'!AG48</f>
        <v>2.9947445859621124E-2</v>
      </c>
      <c r="AA45" s="28">
        <f t="shared" si="0"/>
        <v>1.0000000000000095</v>
      </c>
    </row>
    <row r="46" spans="2:27" s="54" customFormat="1" x14ac:dyDescent="0.2">
      <c r="B46" s="54" t="s">
        <v>176</v>
      </c>
      <c r="C46" s="52">
        <f>'FINAL LOADSHAPES'!J49</f>
        <v>3.8129220007650677E-2</v>
      </c>
      <c r="D46" s="52">
        <f>'FINAL LOADSHAPES'!K49</f>
        <v>4.5631068611113504E-2</v>
      </c>
      <c r="E46" s="52">
        <f>'FINAL LOADSHAPES'!L49</f>
        <v>3.4316298006885612E-2</v>
      </c>
      <c r="F46" s="52">
        <f>'FINAL LOADSHAPES'!M49</f>
        <v>4.2946888104577412E-2</v>
      </c>
      <c r="G46" s="52">
        <f>'FINAL LOADSHAPES'!N49</f>
        <v>3.6434588007310656E-2</v>
      </c>
      <c r="H46" s="52">
        <f>'FINAL LOADSHAPES'!O49</f>
        <v>5.0999429624185681E-2</v>
      </c>
      <c r="I46" s="52">
        <f>'FINAL LOADSHAPES'!P49</f>
        <v>3.6858246007395665E-2</v>
      </c>
      <c r="J46" s="52">
        <f>'FINAL LOADSHAPES'!Q49</f>
        <v>4.4288978357845461E-2</v>
      </c>
      <c r="K46" s="52">
        <f>'FINAL LOADSHAPES'!R49</f>
        <v>3.8485015126452395E-2</v>
      </c>
      <c r="L46" s="52">
        <f>'FINAL LOADSHAPES'!S49</f>
        <v>4.5825908143976891E-2</v>
      </c>
      <c r="M46" s="52">
        <f>'FINAL LOADSHAPES'!T49</f>
        <v>3.6322935624966295E-2</v>
      </c>
      <c r="N46" s="52">
        <f>'FINAL LOADSHAPES'!U49</f>
        <v>4.7135219805233379E-2</v>
      </c>
      <c r="O46" s="52">
        <f>'FINAL LOADSHAPES'!V49</f>
        <v>3.9349846927046822E-2</v>
      </c>
      <c r="P46" s="52">
        <f>'FINAL LOADSHAPES'!W49</f>
        <v>4.3207284821463923E-2</v>
      </c>
      <c r="Q46" s="52">
        <f>'FINAL LOADSHAPES'!X49</f>
        <v>3.7620183325857953E-2</v>
      </c>
      <c r="R46" s="52">
        <f>'FINAL LOADSHAPES'!Y49</f>
        <v>4.8444531466489853E-2</v>
      </c>
      <c r="S46" s="52">
        <f>'FINAL LOADSHAPES'!Z49</f>
        <v>3.6755351525263519E-2</v>
      </c>
      <c r="T46" s="52">
        <f>'FINAL LOADSHAPES'!AA49</f>
        <v>4.5825908143976891E-2</v>
      </c>
      <c r="U46" s="52">
        <f>'FINAL LOADSHAPES'!AB49</f>
        <v>3.8552878007735686E-2</v>
      </c>
      <c r="V46" s="52">
        <f>'FINAL LOADSHAPES'!AC49</f>
        <v>4.4288978357845461E-2</v>
      </c>
      <c r="W46" s="52">
        <f>'FINAL LOADSHAPES'!AD49</f>
        <v>3.5587272007140638E-2</v>
      </c>
      <c r="X46" s="52">
        <f>'FINAL LOADSHAPES'!AE49</f>
        <v>4.8315249117649589E-2</v>
      </c>
      <c r="Y46" s="52">
        <f>'FINAL LOADSHAPES'!AF49</f>
        <v>3.7705562007565675E-2</v>
      </c>
      <c r="Z46" s="52">
        <f>'FINAL LOADSHAPES'!AG49</f>
        <v>4.6973158864381546E-2</v>
      </c>
      <c r="AA46" s="54">
        <f t="shared" si="0"/>
        <v>1.0000000000000113</v>
      </c>
    </row>
    <row r="47" spans="2:27" s="54" customFormat="1" x14ac:dyDescent="0.2">
      <c r="B47" s="54" t="s">
        <v>177</v>
      </c>
      <c r="C47" s="52">
        <f>'FINAL LOADSHAPES'!J50</f>
        <v>5.48332007876191E-2</v>
      </c>
      <c r="D47" s="52">
        <f>'FINAL LOADSHAPES'!K50</f>
        <v>2.9481541347329436E-2</v>
      </c>
      <c r="E47" s="52">
        <f>'FINAL LOADSHAPES'!L50</f>
        <v>4.9349880708857194E-2</v>
      </c>
      <c r="F47" s="52">
        <f>'FINAL LOADSHAPES'!M50</f>
        <v>2.7747333032780645E-2</v>
      </c>
      <c r="G47" s="52">
        <f>'FINAL LOADSHAPES'!N50</f>
        <v>5.2396169641502705E-2</v>
      </c>
      <c r="H47" s="52">
        <f>'FINAL LOADSHAPES'!O50</f>
        <v>3.2949957976427018E-2</v>
      </c>
      <c r="I47" s="52">
        <f>'FINAL LOADSHAPES'!P50</f>
        <v>5.3005427428031805E-2</v>
      </c>
      <c r="J47" s="52">
        <f>'FINAL LOADSHAPES'!Q50</f>
        <v>2.8614437190055041E-2</v>
      </c>
      <c r="K47" s="52">
        <f>'FINAL LOADSHAPES'!R50</f>
        <v>5.5381052623601497E-2</v>
      </c>
      <c r="L47" s="52">
        <f>'FINAL LOADSHAPES'!S50</f>
        <v>2.9689193850382069E-2</v>
      </c>
      <c r="M47" s="52">
        <f>'FINAL LOADSHAPES'!T50</f>
        <v>5.2269757532387918E-2</v>
      </c>
      <c r="N47" s="52">
        <f>'FINAL LOADSHAPES'!U50</f>
        <v>3.053745653182156E-2</v>
      </c>
      <c r="O47" s="52">
        <f>'FINAL LOADSHAPES'!V50</f>
        <v>5.6625570660086916E-2</v>
      </c>
      <c r="P47" s="52">
        <f>'FINAL LOADSHAPES'!W50</f>
        <v>2.7992668487503095E-2</v>
      </c>
      <c r="Q47" s="52">
        <f>'FINAL LOADSHAPES'!X50</f>
        <v>5.4136534587116064E-2</v>
      </c>
      <c r="R47" s="52">
        <f>'FINAL LOADSHAPES'!Y50</f>
        <v>3.1385719213261047E-2</v>
      </c>
      <c r="S47" s="52">
        <f>'FINAL LOADSHAPES'!Z50</f>
        <v>5.2892016550630638E-2</v>
      </c>
      <c r="T47" s="52">
        <f>'FINAL LOADSHAPES'!AA50</f>
        <v>2.9689193850382069E-2</v>
      </c>
      <c r="U47" s="52">
        <f>'FINAL LOADSHAPES'!AB50</f>
        <v>5.5442458574148201E-2</v>
      </c>
      <c r="V47" s="52">
        <f>'FINAL LOADSHAPES'!AC50</f>
        <v>2.8614437190055041E-2</v>
      </c>
      <c r="W47" s="52">
        <f>'FINAL LOADSHAPES'!AD50</f>
        <v>5.1177654068444496E-2</v>
      </c>
      <c r="X47" s="52">
        <f>'FINAL LOADSHAPES'!AE50</f>
        <v>3.1215749661878223E-2</v>
      </c>
      <c r="Y47" s="52">
        <f>'FINAL LOADSHAPES'!AF50</f>
        <v>5.422394300109E-2</v>
      </c>
      <c r="Z47" s="52">
        <f>'FINAL LOADSHAPES'!AG50</f>
        <v>3.0348645504603831E-2</v>
      </c>
      <c r="AA47" s="54">
        <f t="shared" si="0"/>
        <v>0.99999999999999578</v>
      </c>
    </row>
    <row r="48" spans="2:27" s="54" customFormat="1" x14ac:dyDescent="0.2">
      <c r="B48" s="54" t="s">
        <v>178</v>
      </c>
      <c r="C48" s="52">
        <f>'FINAL LOADSHAPES'!J51</f>
        <v>3.8129220007650677E-2</v>
      </c>
      <c r="D48" s="52">
        <f>'FINAL LOADSHAPES'!K51</f>
        <v>4.5631068611113504E-2</v>
      </c>
      <c r="E48" s="52">
        <f>'FINAL LOADSHAPES'!L51</f>
        <v>3.4316298006885612E-2</v>
      </c>
      <c r="F48" s="52">
        <f>'FINAL LOADSHAPES'!M51</f>
        <v>4.2946888104577412E-2</v>
      </c>
      <c r="G48" s="52">
        <f>'FINAL LOADSHAPES'!N51</f>
        <v>3.6434588007310656E-2</v>
      </c>
      <c r="H48" s="52">
        <f>'FINAL LOADSHAPES'!O51</f>
        <v>5.0999429624185681E-2</v>
      </c>
      <c r="I48" s="52">
        <f>'FINAL LOADSHAPES'!P51</f>
        <v>3.6858246007395665E-2</v>
      </c>
      <c r="J48" s="52">
        <f>'FINAL LOADSHAPES'!Q51</f>
        <v>4.4288978357845461E-2</v>
      </c>
      <c r="K48" s="52">
        <f>'FINAL LOADSHAPES'!R51</f>
        <v>3.8485015126452395E-2</v>
      </c>
      <c r="L48" s="52">
        <f>'FINAL LOADSHAPES'!S51</f>
        <v>4.5825908143976891E-2</v>
      </c>
      <c r="M48" s="52">
        <f>'FINAL LOADSHAPES'!T51</f>
        <v>3.6322935624966295E-2</v>
      </c>
      <c r="N48" s="52">
        <f>'FINAL LOADSHAPES'!U51</f>
        <v>4.7135219805233379E-2</v>
      </c>
      <c r="O48" s="52">
        <f>'FINAL LOADSHAPES'!V51</f>
        <v>3.9349846927046822E-2</v>
      </c>
      <c r="P48" s="52">
        <f>'FINAL LOADSHAPES'!W51</f>
        <v>4.3207284821463923E-2</v>
      </c>
      <c r="Q48" s="52">
        <f>'FINAL LOADSHAPES'!X51</f>
        <v>3.7620183325857953E-2</v>
      </c>
      <c r="R48" s="52">
        <f>'FINAL LOADSHAPES'!Y51</f>
        <v>4.8444531466489853E-2</v>
      </c>
      <c r="S48" s="52">
        <f>'FINAL LOADSHAPES'!Z51</f>
        <v>3.6755351525263519E-2</v>
      </c>
      <c r="T48" s="52">
        <f>'FINAL LOADSHAPES'!AA51</f>
        <v>4.5825908143976891E-2</v>
      </c>
      <c r="U48" s="52">
        <f>'FINAL LOADSHAPES'!AB51</f>
        <v>3.8552878007735686E-2</v>
      </c>
      <c r="V48" s="52">
        <f>'FINAL LOADSHAPES'!AC51</f>
        <v>4.4288978357845461E-2</v>
      </c>
      <c r="W48" s="52">
        <f>'FINAL LOADSHAPES'!AD51</f>
        <v>3.5587272007140638E-2</v>
      </c>
      <c r="X48" s="52">
        <f>'FINAL LOADSHAPES'!AE51</f>
        <v>4.8315249117649589E-2</v>
      </c>
      <c r="Y48" s="52">
        <f>'FINAL LOADSHAPES'!AF51</f>
        <v>3.7705562007565675E-2</v>
      </c>
      <c r="Z48" s="52">
        <f>'FINAL LOADSHAPES'!AG51</f>
        <v>4.6973158864381546E-2</v>
      </c>
      <c r="AA48" s="54">
        <f t="shared" si="0"/>
        <v>1.0000000000000113</v>
      </c>
    </row>
    <row r="49" spans="2:27" s="54" customFormat="1" x14ac:dyDescent="0.2">
      <c r="B49" s="54" t="s">
        <v>179</v>
      </c>
      <c r="C49" s="52">
        <f>'FINAL LOADSHAPES'!J52</f>
        <v>5.48332007876191E-2</v>
      </c>
      <c r="D49" s="52">
        <f>'FINAL LOADSHAPES'!K52</f>
        <v>2.9481541347329436E-2</v>
      </c>
      <c r="E49" s="52">
        <f>'FINAL LOADSHAPES'!L52</f>
        <v>4.9349880708857194E-2</v>
      </c>
      <c r="F49" s="52">
        <f>'FINAL LOADSHAPES'!M52</f>
        <v>2.7747333032780645E-2</v>
      </c>
      <c r="G49" s="52">
        <f>'FINAL LOADSHAPES'!N52</f>
        <v>5.2396169641502705E-2</v>
      </c>
      <c r="H49" s="52">
        <f>'FINAL LOADSHAPES'!O52</f>
        <v>3.2949957976427018E-2</v>
      </c>
      <c r="I49" s="52">
        <f>'FINAL LOADSHAPES'!P52</f>
        <v>5.3005427428031805E-2</v>
      </c>
      <c r="J49" s="52">
        <f>'FINAL LOADSHAPES'!Q52</f>
        <v>2.8614437190055041E-2</v>
      </c>
      <c r="K49" s="52">
        <f>'FINAL LOADSHAPES'!R52</f>
        <v>5.5381052623601497E-2</v>
      </c>
      <c r="L49" s="52">
        <f>'FINAL LOADSHAPES'!S52</f>
        <v>2.9689193850382069E-2</v>
      </c>
      <c r="M49" s="52">
        <f>'FINAL LOADSHAPES'!T52</f>
        <v>5.2269757532387918E-2</v>
      </c>
      <c r="N49" s="52">
        <f>'FINAL LOADSHAPES'!U52</f>
        <v>3.053745653182156E-2</v>
      </c>
      <c r="O49" s="52">
        <f>'FINAL LOADSHAPES'!V52</f>
        <v>5.6625570660086916E-2</v>
      </c>
      <c r="P49" s="52">
        <f>'FINAL LOADSHAPES'!W52</f>
        <v>2.7992668487503095E-2</v>
      </c>
      <c r="Q49" s="52">
        <f>'FINAL LOADSHAPES'!X52</f>
        <v>5.4136534587116064E-2</v>
      </c>
      <c r="R49" s="52">
        <f>'FINAL LOADSHAPES'!Y52</f>
        <v>3.1385719213261047E-2</v>
      </c>
      <c r="S49" s="52">
        <f>'FINAL LOADSHAPES'!Z52</f>
        <v>5.2892016550630638E-2</v>
      </c>
      <c r="T49" s="52">
        <f>'FINAL LOADSHAPES'!AA52</f>
        <v>2.9689193850382069E-2</v>
      </c>
      <c r="U49" s="52">
        <f>'FINAL LOADSHAPES'!AB52</f>
        <v>5.5442458574148201E-2</v>
      </c>
      <c r="V49" s="52">
        <f>'FINAL LOADSHAPES'!AC52</f>
        <v>2.8614437190055041E-2</v>
      </c>
      <c r="W49" s="52">
        <f>'FINAL LOADSHAPES'!AD52</f>
        <v>5.1177654068444496E-2</v>
      </c>
      <c r="X49" s="52">
        <f>'FINAL LOADSHAPES'!AE52</f>
        <v>3.1215749661878223E-2</v>
      </c>
      <c r="Y49" s="52">
        <f>'FINAL LOADSHAPES'!AF52</f>
        <v>5.422394300109E-2</v>
      </c>
      <c r="Z49" s="52">
        <f>'FINAL LOADSHAPES'!AG52</f>
        <v>3.0348645504603831E-2</v>
      </c>
      <c r="AA49" s="54">
        <f t="shared" si="0"/>
        <v>0.99999999999999578</v>
      </c>
    </row>
    <row r="50" spans="2:27" s="54" customFormat="1" x14ac:dyDescent="0.2">
      <c r="B50" s="54" t="s">
        <v>180</v>
      </c>
      <c r="C50" s="52">
        <f>'FINAL LOADSHAPES'!J53</f>
        <v>3.8129220007650677E-2</v>
      </c>
      <c r="D50" s="52">
        <f>'FINAL LOADSHAPES'!K53</f>
        <v>4.5631068611113504E-2</v>
      </c>
      <c r="E50" s="52">
        <f>'FINAL LOADSHAPES'!L53</f>
        <v>3.4316298006885612E-2</v>
      </c>
      <c r="F50" s="52">
        <f>'FINAL LOADSHAPES'!M53</f>
        <v>4.2946888104577412E-2</v>
      </c>
      <c r="G50" s="52">
        <f>'FINAL LOADSHAPES'!N53</f>
        <v>3.6434588007310656E-2</v>
      </c>
      <c r="H50" s="52">
        <f>'FINAL LOADSHAPES'!O53</f>
        <v>5.0999429624185681E-2</v>
      </c>
      <c r="I50" s="52">
        <f>'FINAL LOADSHAPES'!P53</f>
        <v>3.6858246007395665E-2</v>
      </c>
      <c r="J50" s="52">
        <f>'FINAL LOADSHAPES'!Q53</f>
        <v>4.4288978357845461E-2</v>
      </c>
      <c r="K50" s="52">
        <f>'FINAL LOADSHAPES'!R53</f>
        <v>3.8485015126452395E-2</v>
      </c>
      <c r="L50" s="52">
        <f>'FINAL LOADSHAPES'!S53</f>
        <v>4.5825908143976891E-2</v>
      </c>
      <c r="M50" s="52">
        <f>'FINAL LOADSHAPES'!T53</f>
        <v>3.6322935624966295E-2</v>
      </c>
      <c r="N50" s="52">
        <f>'FINAL LOADSHAPES'!U53</f>
        <v>4.7135219805233379E-2</v>
      </c>
      <c r="O50" s="52">
        <f>'FINAL LOADSHAPES'!V53</f>
        <v>3.9349846927046822E-2</v>
      </c>
      <c r="P50" s="52">
        <f>'FINAL LOADSHAPES'!W53</f>
        <v>4.3207284821463923E-2</v>
      </c>
      <c r="Q50" s="52">
        <f>'FINAL LOADSHAPES'!X53</f>
        <v>3.7620183325857953E-2</v>
      </c>
      <c r="R50" s="52">
        <f>'FINAL LOADSHAPES'!Y53</f>
        <v>4.8444531466489853E-2</v>
      </c>
      <c r="S50" s="52">
        <f>'FINAL LOADSHAPES'!Z53</f>
        <v>3.6755351525263519E-2</v>
      </c>
      <c r="T50" s="52">
        <f>'FINAL LOADSHAPES'!AA53</f>
        <v>4.5825908143976891E-2</v>
      </c>
      <c r="U50" s="52">
        <f>'FINAL LOADSHAPES'!AB53</f>
        <v>3.8552878007735686E-2</v>
      </c>
      <c r="V50" s="52">
        <f>'FINAL LOADSHAPES'!AC53</f>
        <v>4.4288978357845461E-2</v>
      </c>
      <c r="W50" s="52">
        <f>'FINAL LOADSHAPES'!AD53</f>
        <v>3.5587272007140638E-2</v>
      </c>
      <c r="X50" s="52">
        <f>'FINAL LOADSHAPES'!AE53</f>
        <v>4.8315249117649589E-2</v>
      </c>
      <c r="Y50" s="52">
        <f>'FINAL LOADSHAPES'!AF53</f>
        <v>3.7705562007565675E-2</v>
      </c>
      <c r="Z50" s="52">
        <f>'FINAL LOADSHAPES'!AG53</f>
        <v>4.6973158864381546E-2</v>
      </c>
      <c r="AA50" s="54">
        <f t="shared" si="0"/>
        <v>1.0000000000000113</v>
      </c>
    </row>
    <row r="51" spans="2:27" s="54" customFormat="1" x14ac:dyDescent="0.2">
      <c r="B51" s="54" t="s">
        <v>181</v>
      </c>
      <c r="C51" s="52">
        <f>'FINAL LOADSHAPES'!J54</f>
        <v>3.8129220007650677E-2</v>
      </c>
      <c r="D51" s="52">
        <f>'FINAL LOADSHAPES'!K54</f>
        <v>4.5631068611113504E-2</v>
      </c>
      <c r="E51" s="52">
        <f>'FINAL LOADSHAPES'!L54</f>
        <v>3.4316298006885612E-2</v>
      </c>
      <c r="F51" s="52">
        <f>'FINAL LOADSHAPES'!M54</f>
        <v>4.2946888104577412E-2</v>
      </c>
      <c r="G51" s="52">
        <f>'FINAL LOADSHAPES'!N54</f>
        <v>3.6434588007310656E-2</v>
      </c>
      <c r="H51" s="52">
        <f>'FINAL LOADSHAPES'!O54</f>
        <v>5.0999429624185681E-2</v>
      </c>
      <c r="I51" s="52">
        <f>'FINAL LOADSHAPES'!P54</f>
        <v>3.6858246007395665E-2</v>
      </c>
      <c r="J51" s="52">
        <f>'FINAL LOADSHAPES'!Q54</f>
        <v>4.4288978357845461E-2</v>
      </c>
      <c r="K51" s="52">
        <f>'FINAL LOADSHAPES'!R54</f>
        <v>3.8485015126452395E-2</v>
      </c>
      <c r="L51" s="52">
        <f>'FINAL LOADSHAPES'!S54</f>
        <v>4.5825908143976891E-2</v>
      </c>
      <c r="M51" s="52">
        <f>'FINAL LOADSHAPES'!T54</f>
        <v>3.6322935624966295E-2</v>
      </c>
      <c r="N51" s="52">
        <f>'FINAL LOADSHAPES'!U54</f>
        <v>4.7135219805233379E-2</v>
      </c>
      <c r="O51" s="52">
        <f>'FINAL LOADSHAPES'!V54</f>
        <v>3.9349846927046822E-2</v>
      </c>
      <c r="P51" s="52">
        <f>'FINAL LOADSHAPES'!W54</f>
        <v>4.3207284821463923E-2</v>
      </c>
      <c r="Q51" s="52">
        <f>'FINAL LOADSHAPES'!X54</f>
        <v>3.7620183325857953E-2</v>
      </c>
      <c r="R51" s="52">
        <f>'FINAL LOADSHAPES'!Y54</f>
        <v>4.8444531466489853E-2</v>
      </c>
      <c r="S51" s="52">
        <f>'FINAL LOADSHAPES'!Z54</f>
        <v>3.6755351525263519E-2</v>
      </c>
      <c r="T51" s="52">
        <f>'FINAL LOADSHAPES'!AA54</f>
        <v>4.5825908143976891E-2</v>
      </c>
      <c r="U51" s="52">
        <f>'FINAL LOADSHAPES'!AB54</f>
        <v>3.8552878007735686E-2</v>
      </c>
      <c r="V51" s="52">
        <f>'FINAL LOADSHAPES'!AC54</f>
        <v>4.4288978357845461E-2</v>
      </c>
      <c r="W51" s="52">
        <f>'FINAL LOADSHAPES'!AD54</f>
        <v>3.5587272007140638E-2</v>
      </c>
      <c r="X51" s="52">
        <f>'FINAL LOADSHAPES'!AE54</f>
        <v>4.8315249117649589E-2</v>
      </c>
      <c r="Y51" s="52">
        <f>'FINAL LOADSHAPES'!AF54</f>
        <v>3.7705562007565675E-2</v>
      </c>
      <c r="Z51" s="52">
        <f>'FINAL LOADSHAPES'!AG54</f>
        <v>4.6973158864381546E-2</v>
      </c>
      <c r="AA51" s="54">
        <f t="shared" si="0"/>
        <v>1.0000000000000113</v>
      </c>
    </row>
    <row r="52" spans="2:27" s="54" customFormat="1" x14ac:dyDescent="0.2">
      <c r="B52" s="54" t="s">
        <v>182</v>
      </c>
      <c r="C52" s="52">
        <f>'FINAL LOADSHAPES'!J55</f>
        <v>3.8129220007650677E-2</v>
      </c>
      <c r="D52" s="52">
        <f>'FINAL LOADSHAPES'!K55</f>
        <v>4.5631068611113504E-2</v>
      </c>
      <c r="E52" s="52">
        <f>'FINAL LOADSHAPES'!L55</f>
        <v>3.4316298006885612E-2</v>
      </c>
      <c r="F52" s="52">
        <f>'FINAL LOADSHAPES'!M55</f>
        <v>4.2946888104577412E-2</v>
      </c>
      <c r="G52" s="52">
        <f>'FINAL LOADSHAPES'!N55</f>
        <v>3.6434588007310656E-2</v>
      </c>
      <c r="H52" s="52">
        <f>'FINAL LOADSHAPES'!O55</f>
        <v>5.0999429624185681E-2</v>
      </c>
      <c r="I52" s="52">
        <f>'FINAL LOADSHAPES'!P55</f>
        <v>3.6858246007395665E-2</v>
      </c>
      <c r="J52" s="52">
        <f>'FINAL LOADSHAPES'!Q55</f>
        <v>4.4288978357845461E-2</v>
      </c>
      <c r="K52" s="52">
        <f>'FINAL LOADSHAPES'!R55</f>
        <v>3.8485015126452395E-2</v>
      </c>
      <c r="L52" s="52">
        <f>'FINAL LOADSHAPES'!S55</f>
        <v>4.5825908143976891E-2</v>
      </c>
      <c r="M52" s="52">
        <f>'FINAL LOADSHAPES'!T55</f>
        <v>3.6322935624966295E-2</v>
      </c>
      <c r="N52" s="52">
        <f>'FINAL LOADSHAPES'!U55</f>
        <v>4.7135219805233379E-2</v>
      </c>
      <c r="O52" s="52">
        <f>'FINAL LOADSHAPES'!V55</f>
        <v>3.9349846927046822E-2</v>
      </c>
      <c r="P52" s="52">
        <f>'FINAL LOADSHAPES'!W55</f>
        <v>4.3207284821463923E-2</v>
      </c>
      <c r="Q52" s="52">
        <f>'FINAL LOADSHAPES'!X55</f>
        <v>3.7620183325857953E-2</v>
      </c>
      <c r="R52" s="52">
        <f>'FINAL LOADSHAPES'!Y55</f>
        <v>4.8444531466489853E-2</v>
      </c>
      <c r="S52" s="52">
        <f>'FINAL LOADSHAPES'!Z55</f>
        <v>3.6755351525263519E-2</v>
      </c>
      <c r="T52" s="52">
        <f>'FINAL LOADSHAPES'!AA55</f>
        <v>4.5825908143976891E-2</v>
      </c>
      <c r="U52" s="52">
        <f>'FINAL LOADSHAPES'!AB55</f>
        <v>3.8552878007735686E-2</v>
      </c>
      <c r="V52" s="52">
        <f>'FINAL LOADSHAPES'!AC55</f>
        <v>4.4288978357845461E-2</v>
      </c>
      <c r="W52" s="52">
        <f>'FINAL LOADSHAPES'!AD55</f>
        <v>3.5587272007140638E-2</v>
      </c>
      <c r="X52" s="52">
        <f>'FINAL LOADSHAPES'!AE55</f>
        <v>4.8315249117649589E-2</v>
      </c>
      <c r="Y52" s="52">
        <f>'FINAL LOADSHAPES'!AF55</f>
        <v>3.7705562007565675E-2</v>
      </c>
      <c r="Z52" s="52">
        <f>'FINAL LOADSHAPES'!AG55</f>
        <v>4.6973158864381546E-2</v>
      </c>
      <c r="AA52" s="54">
        <f t="shared" si="0"/>
        <v>1.0000000000000113</v>
      </c>
    </row>
    <row r="53" spans="2:27" s="54" customFormat="1" x14ac:dyDescent="0.2">
      <c r="B53" s="54" t="s">
        <v>183</v>
      </c>
      <c r="C53" s="52">
        <f>'FINAL LOADSHAPES'!J56</f>
        <v>3.8129220007650677E-2</v>
      </c>
      <c r="D53" s="52">
        <f>'FINAL LOADSHAPES'!K56</f>
        <v>4.5631068611113504E-2</v>
      </c>
      <c r="E53" s="52">
        <f>'FINAL LOADSHAPES'!L56</f>
        <v>3.4316298006885612E-2</v>
      </c>
      <c r="F53" s="52">
        <f>'FINAL LOADSHAPES'!M56</f>
        <v>4.2946888104577412E-2</v>
      </c>
      <c r="G53" s="52">
        <f>'FINAL LOADSHAPES'!N56</f>
        <v>3.6434588007310656E-2</v>
      </c>
      <c r="H53" s="52">
        <f>'FINAL LOADSHAPES'!O56</f>
        <v>5.0999429624185681E-2</v>
      </c>
      <c r="I53" s="52">
        <f>'FINAL LOADSHAPES'!P56</f>
        <v>3.6858246007395665E-2</v>
      </c>
      <c r="J53" s="52">
        <f>'FINAL LOADSHAPES'!Q56</f>
        <v>4.4288978357845461E-2</v>
      </c>
      <c r="K53" s="52">
        <f>'FINAL LOADSHAPES'!R56</f>
        <v>3.8485015126452395E-2</v>
      </c>
      <c r="L53" s="52">
        <f>'FINAL LOADSHAPES'!S56</f>
        <v>4.5825908143976891E-2</v>
      </c>
      <c r="M53" s="52">
        <f>'FINAL LOADSHAPES'!T56</f>
        <v>3.6322935624966295E-2</v>
      </c>
      <c r="N53" s="52">
        <f>'FINAL LOADSHAPES'!U56</f>
        <v>4.7135219805233379E-2</v>
      </c>
      <c r="O53" s="52">
        <f>'FINAL LOADSHAPES'!V56</f>
        <v>3.9349846927046822E-2</v>
      </c>
      <c r="P53" s="52">
        <f>'FINAL LOADSHAPES'!W56</f>
        <v>4.3207284821463923E-2</v>
      </c>
      <c r="Q53" s="52">
        <f>'FINAL LOADSHAPES'!X56</f>
        <v>3.7620183325857953E-2</v>
      </c>
      <c r="R53" s="52">
        <f>'FINAL LOADSHAPES'!Y56</f>
        <v>4.8444531466489853E-2</v>
      </c>
      <c r="S53" s="52">
        <f>'FINAL LOADSHAPES'!Z56</f>
        <v>3.6755351525263519E-2</v>
      </c>
      <c r="T53" s="52">
        <f>'FINAL LOADSHAPES'!AA56</f>
        <v>4.5825908143976891E-2</v>
      </c>
      <c r="U53" s="52">
        <f>'FINAL LOADSHAPES'!AB56</f>
        <v>3.8552878007735686E-2</v>
      </c>
      <c r="V53" s="52">
        <f>'FINAL LOADSHAPES'!AC56</f>
        <v>4.4288978357845461E-2</v>
      </c>
      <c r="W53" s="52">
        <f>'FINAL LOADSHAPES'!AD56</f>
        <v>3.5587272007140638E-2</v>
      </c>
      <c r="X53" s="52">
        <f>'FINAL LOADSHAPES'!AE56</f>
        <v>4.8315249117649589E-2</v>
      </c>
      <c r="Y53" s="52">
        <f>'FINAL LOADSHAPES'!AF56</f>
        <v>3.7705562007565675E-2</v>
      </c>
      <c r="Z53" s="52">
        <f>'FINAL LOADSHAPES'!AG56</f>
        <v>4.6973158864381546E-2</v>
      </c>
      <c r="AA53" s="54">
        <f t="shared" si="0"/>
        <v>1.0000000000000113</v>
      </c>
    </row>
    <row r="54" spans="2:27" s="54" customFormat="1" x14ac:dyDescent="0.2">
      <c r="B54" s="54" t="s">
        <v>184</v>
      </c>
      <c r="C54" s="52">
        <f>'FINAL LOADSHAPES'!J57</f>
        <v>3.8129220007650677E-2</v>
      </c>
      <c r="D54" s="52">
        <f>'FINAL LOADSHAPES'!K57</f>
        <v>4.5631068611113504E-2</v>
      </c>
      <c r="E54" s="52">
        <f>'FINAL LOADSHAPES'!L57</f>
        <v>3.4316298006885612E-2</v>
      </c>
      <c r="F54" s="52">
        <f>'FINAL LOADSHAPES'!M57</f>
        <v>4.2946888104577412E-2</v>
      </c>
      <c r="G54" s="52">
        <f>'FINAL LOADSHAPES'!N57</f>
        <v>3.6434588007310656E-2</v>
      </c>
      <c r="H54" s="52">
        <f>'FINAL LOADSHAPES'!O57</f>
        <v>5.0999429624185681E-2</v>
      </c>
      <c r="I54" s="52">
        <f>'FINAL LOADSHAPES'!P57</f>
        <v>3.6858246007395665E-2</v>
      </c>
      <c r="J54" s="52">
        <f>'FINAL LOADSHAPES'!Q57</f>
        <v>4.4288978357845461E-2</v>
      </c>
      <c r="K54" s="52">
        <f>'FINAL LOADSHAPES'!R57</f>
        <v>3.8485015126452395E-2</v>
      </c>
      <c r="L54" s="52">
        <f>'FINAL LOADSHAPES'!S57</f>
        <v>4.5825908143976891E-2</v>
      </c>
      <c r="M54" s="52">
        <f>'FINAL LOADSHAPES'!T57</f>
        <v>3.6322935624966295E-2</v>
      </c>
      <c r="N54" s="52">
        <f>'FINAL LOADSHAPES'!U57</f>
        <v>4.7135219805233379E-2</v>
      </c>
      <c r="O54" s="52">
        <f>'FINAL LOADSHAPES'!V57</f>
        <v>3.9349846927046822E-2</v>
      </c>
      <c r="P54" s="52">
        <f>'FINAL LOADSHAPES'!W57</f>
        <v>4.3207284821463923E-2</v>
      </c>
      <c r="Q54" s="52">
        <f>'FINAL LOADSHAPES'!X57</f>
        <v>3.7620183325857953E-2</v>
      </c>
      <c r="R54" s="52">
        <f>'FINAL LOADSHAPES'!Y57</f>
        <v>4.8444531466489853E-2</v>
      </c>
      <c r="S54" s="52">
        <f>'FINAL LOADSHAPES'!Z57</f>
        <v>3.6755351525263519E-2</v>
      </c>
      <c r="T54" s="52">
        <f>'FINAL LOADSHAPES'!AA57</f>
        <v>4.5825908143976891E-2</v>
      </c>
      <c r="U54" s="52">
        <f>'FINAL LOADSHAPES'!AB57</f>
        <v>3.8552878007735686E-2</v>
      </c>
      <c r="V54" s="52">
        <f>'FINAL LOADSHAPES'!AC57</f>
        <v>4.4288978357845461E-2</v>
      </c>
      <c r="W54" s="52">
        <f>'FINAL LOADSHAPES'!AD57</f>
        <v>3.5587272007140638E-2</v>
      </c>
      <c r="X54" s="52">
        <f>'FINAL LOADSHAPES'!AE57</f>
        <v>4.8315249117649589E-2</v>
      </c>
      <c r="Y54" s="52">
        <f>'FINAL LOADSHAPES'!AF57</f>
        <v>3.7705562007565675E-2</v>
      </c>
      <c r="Z54" s="52">
        <f>'FINAL LOADSHAPES'!AG57</f>
        <v>4.6973158864381546E-2</v>
      </c>
      <c r="AA54" s="54">
        <f t="shared" si="0"/>
        <v>1.0000000000000113</v>
      </c>
    </row>
    <row r="55" spans="2:27" s="54" customFormat="1" x14ac:dyDescent="0.2">
      <c r="B55" s="54" t="s">
        <v>185</v>
      </c>
      <c r="C55" s="52">
        <f>'FINAL LOADSHAPES'!J58</f>
        <v>3.8129220007650677E-2</v>
      </c>
      <c r="D55" s="52">
        <f>'FINAL LOADSHAPES'!K58</f>
        <v>4.5631068611113504E-2</v>
      </c>
      <c r="E55" s="52">
        <f>'FINAL LOADSHAPES'!L58</f>
        <v>3.4316298006885612E-2</v>
      </c>
      <c r="F55" s="52">
        <f>'FINAL LOADSHAPES'!M58</f>
        <v>4.2946888104577412E-2</v>
      </c>
      <c r="G55" s="52">
        <f>'FINAL LOADSHAPES'!N58</f>
        <v>3.6434588007310656E-2</v>
      </c>
      <c r="H55" s="52">
        <f>'FINAL LOADSHAPES'!O58</f>
        <v>5.0999429624185681E-2</v>
      </c>
      <c r="I55" s="52">
        <f>'FINAL LOADSHAPES'!P58</f>
        <v>3.6858246007395665E-2</v>
      </c>
      <c r="J55" s="52">
        <f>'FINAL LOADSHAPES'!Q58</f>
        <v>4.4288978357845461E-2</v>
      </c>
      <c r="K55" s="52">
        <f>'FINAL LOADSHAPES'!R58</f>
        <v>3.8485015126452395E-2</v>
      </c>
      <c r="L55" s="52">
        <f>'FINAL LOADSHAPES'!S58</f>
        <v>4.5825908143976891E-2</v>
      </c>
      <c r="M55" s="52">
        <f>'FINAL LOADSHAPES'!T58</f>
        <v>3.6322935624966295E-2</v>
      </c>
      <c r="N55" s="52">
        <f>'FINAL LOADSHAPES'!U58</f>
        <v>4.7135219805233379E-2</v>
      </c>
      <c r="O55" s="52">
        <f>'FINAL LOADSHAPES'!V58</f>
        <v>3.9349846927046822E-2</v>
      </c>
      <c r="P55" s="52">
        <f>'FINAL LOADSHAPES'!W58</f>
        <v>4.3207284821463923E-2</v>
      </c>
      <c r="Q55" s="52">
        <f>'FINAL LOADSHAPES'!X58</f>
        <v>3.7620183325857953E-2</v>
      </c>
      <c r="R55" s="52">
        <f>'FINAL LOADSHAPES'!Y58</f>
        <v>4.8444531466489853E-2</v>
      </c>
      <c r="S55" s="52">
        <f>'FINAL LOADSHAPES'!Z58</f>
        <v>3.6755351525263519E-2</v>
      </c>
      <c r="T55" s="52">
        <f>'FINAL LOADSHAPES'!AA58</f>
        <v>4.5825908143976891E-2</v>
      </c>
      <c r="U55" s="52">
        <f>'FINAL LOADSHAPES'!AB58</f>
        <v>3.8552878007735686E-2</v>
      </c>
      <c r="V55" s="52">
        <f>'FINAL LOADSHAPES'!AC58</f>
        <v>4.4288978357845461E-2</v>
      </c>
      <c r="W55" s="52">
        <f>'FINAL LOADSHAPES'!AD58</f>
        <v>3.5587272007140638E-2</v>
      </c>
      <c r="X55" s="52">
        <f>'FINAL LOADSHAPES'!AE58</f>
        <v>4.8315249117649589E-2</v>
      </c>
      <c r="Y55" s="52">
        <f>'FINAL LOADSHAPES'!AF58</f>
        <v>3.7705562007565675E-2</v>
      </c>
      <c r="Z55" s="52">
        <f>'FINAL LOADSHAPES'!AG58</f>
        <v>4.6973158864381546E-2</v>
      </c>
      <c r="AA55" s="54">
        <f t="shared" si="0"/>
        <v>1.0000000000000113</v>
      </c>
    </row>
    <row r="56" spans="2:27" s="54" customFormat="1" x14ac:dyDescent="0.2">
      <c r="B56" s="54" t="s">
        <v>420</v>
      </c>
      <c r="C56" s="52">
        <f>'FINAL LOADSHAPES'!J59</f>
        <v>7.0381560255767917E-2</v>
      </c>
      <c r="D56" s="52">
        <f>'FINAL LOADSHAPES'!K59</f>
        <v>1.4449276976011102E-2</v>
      </c>
      <c r="E56" s="52">
        <f>'FINAL LOADSHAPES'!L59</f>
        <v>6.3343404230191122E-2</v>
      </c>
      <c r="F56" s="52">
        <f>'FINAL LOADSHAPES'!M59</f>
        <v>1.359931950683398E-2</v>
      </c>
      <c r="G56" s="52">
        <f>'FINAL LOADSHAPES'!N59</f>
        <v>6.7253490911067124E-2</v>
      </c>
      <c r="H56" s="52">
        <f>'FINAL LOADSHAPES'!O59</f>
        <v>1.6149191914365351E-2</v>
      </c>
      <c r="I56" s="52">
        <f>'FINAL LOADSHAPES'!P59</f>
        <v>6.8035508247242318E-2</v>
      </c>
      <c r="J56" s="52">
        <f>'FINAL LOADSHAPES'!Q59</f>
        <v>1.4024298241422541E-2</v>
      </c>
      <c r="K56" s="52">
        <f>'FINAL LOADSHAPES'!R59</f>
        <v>7.1030435128539057E-2</v>
      </c>
      <c r="L56" s="52">
        <f>'FINAL LOADSHAPES'!S59</f>
        <v>1.4744597540409009E-2</v>
      </c>
      <c r="M56" s="52">
        <f>'FINAL LOADSHAPES'!T59</f>
        <v>6.7039961244913251E-2</v>
      </c>
      <c r="N56" s="52">
        <f>'FINAL LOADSHAPES'!U59</f>
        <v>1.5165871755849264E-2</v>
      </c>
      <c r="O56" s="52">
        <f>'FINAL LOADSHAPES'!V59</f>
        <v>7.2626624681989355E-2</v>
      </c>
      <c r="P56" s="52">
        <f>'FINAL LOADSHAPES'!W59</f>
        <v>1.3902049109528495E-2</v>
      </c>
      <c r="Q56" s="52">
        <f>'FINAL LOADSHAPES'!X59</f>
        <v>6.9434245575088732E-2</v>
      </c>
      <c r="R56" s="52">
        <f>'FINAL LOADSHAPES'!Y59</f>
        <v>1.5587145971289523E-2</v>
      </c>
      <c r="S56" s="52">
        <f>'FINAL LOADSHAPES'!Z59</f>
        <v>6.7838056021638421E-2</v>
      </c>
      <c r="T56" s="52">
        <f>'FINAL LOADSHAPES'!AA59</f>
        <v>1.4744597540409009E-2</v>
      </c>
      <c r="U56" s="52">
        <f>'FINAL LOADSHAPES'!AB59</f>
        <v>7.1163577591943097E-2</v>
      </c>
      <c r="V56" s="52">
        <f>'FINAL LOADSHAPES'!AC59</f>
        <v>1.4024298241422541E-2</v>
      </c>
      <c r="W56" s="52">
        <f>'FINAL LOADSHAPES'!AD59</f>
        <v>6.568945623871672E-2</v>
      </c>
      <c r="X56" s="52">
        <f>'FINAL LOADSHAPES'!AE59</f>
        <v>1.5299234445188227E-2</v>
      </c>
      <c r="Y56" s="52">
        <f>'FINAL LOADSHAPES'!AF59</f>
        <v>6.9599542919592708E-2</v>
      </c>
      <c r="Z56" s="52">
        <f>'FINAL LOADSHAPES'!AG59</f>
        <v>1.4874255710599665E-2</v>
      </c>
      <c r="AA56" s="54">
        <f t="shared" si="0"/>
        <v>1.0000000000000187</v>
      </c>
    </row>
    <row r="57" spans="2:27" s="54" customFormat="1" x14ac:dyDescent="0.2">
      <c r="B57" s="54" t="s">
        <v>421</v>
      </c>
      <c r="C57" s="52">
        <f>'FINAL LOADSHAPES'!J60</f>
        <v>7.0381560255767917E-2</v>
      </c>
      <c r="D57" s="52">
        <f>'FINAL LOADSHAPES'!K60</f>
        <v>1.4449276976011102E-2</v>
      </c>
      <c r="E57" s="52">
        <f>'FINAL LOADSHAPES'!L60</f>
        <v>6.3343404230191122E-2</v>
      </c>
      <c r="F57" s="52">
        <f>'FINAL LOADSHAPES'!M60</f>
        <v>1.359931950683398E-2</v>
      </c>
      <c r="G57" s="52">
        <f>'FINAL LOADSHAPES'!N60</f>
        <v>6.7253490911067124E-2</v>
      </c>
      <c r="H57" s="52">
        <f>'FINAL LOADSHAPES'!O60</f>
        <v>1.6149191914365351E-2</v>
      </c>
      <c r="I57" s="52">
        <f>'FINAL LOADSHAPES'!P60</f>
        <v>6.8035508247242318E-2</v>
      </c>
      <c r="J57" s="52">
        <f>'FINAL LOADSHAPES'!Q60</f>
        <v>1.4024298241422541E-2</v>
      </c>
      <c r="K57" s="52">
        <f>'FINAL LOADSHAPES'!R60</f>
        <v>7.1030435128539057E-2</v>
      </c>
      <c r="L57" s="52">
        <f>'FINAL LOADSHAPES'!S60</f>
        <v>1.4744597540409009E-2</v>
      </c>
      <c r="M57" s="52">
        <f>'FINAL LOADSHAPES'!T60</f>
        <v>6.7039961244913251E-2</v>
      </c>
      <c r="N57" s="52">
        <f>'FINAL LOADSHAPES'!U60</f>
        <v>1.5165871755849264E-2</v>
      </c>
      <c r="O57" s="52">
        <f>'FINAL LOADSHAPES'!V60</f>
        <v>7.2626624681989355E-2</v>
      </c>
      <c r="P57" s="52">
        <f>'FINAL LOADSHAPES'!W60</f>
        <v>1.3902049109528495E-2</v>
      </c>
      <c r="Q57" s="52">
        <f>'FINAL LOADSHAPES'!X60</f>
        <v>6.9434245575088732E-2</v>
      </c>
      <c r="R57" s="52">
        <f>'FINAL LOADSHAPES'!Y60</f>
        <v>1.5587145971289523E-2</v>
      </c>
      <c r="S57" s="52">
        <f>'FINAL LOADSHAPES'!Z60</f>
        <v>6.7838056021638421E-2</v>
      </c>
      <c r="T57" s="52">
        <f>'FINAL LOADSHAPES'!AA60</f>
        <v>1.4744597540409009E-2</v>
      </c>
      <c r="U57" s="52">
        <f>'FINAL LOADSHAPES'!AB60</f>
        <v>7.1163577591943097E-2</v>
      </c>
      <c r="V57" s="52">
        <f>'FINAL LOADSHAPES'!AC60</f>
        <v>1.4024298241422541E-2</v>
      </c>
      <c r="W57" s="52">
        <f>'FINAL LOADSHAPES'!AD60</f>
        <v>6.568945623871672E-2</v>
      </c>
      <c r="X57" s="52">
        <f>'FINAL LOADSHAPES'!AE60</f>
        <v>1.5299234445188227E-2</v>
      </c>
      <c r="Y57" s="52">
        <f>'FINAL LOADSHAPES'!AF60</f>
        <v>6.9599542919592708E-2</v>
      </c>
      <c r="Z57" s="52">
        <f>'FINAL LOADSHAPES'!AG60</f>
        <v>1.4874255710599665E-2</v>
      </c>
      <c r="AA57" s="54">
        <f t="shared" si="0"/>
        <v>1.0000000000000187</v>
      </c>
    </row>
    <row r="58" spans="2:27" s="54" customFormat="1" x14ac:dyDescent="0.2">
      <c r="B58" s="54" t="s">
        <v>422</v>
      </c>
      <c r="C58" s="52">
        <f>'FINAL LOADSHAPES'!J61</f>
        <v>5.7253604972036014E-2</v>
      </c>
      <c r="D58" s="52">
        <f>'FINAL LOADSHAPES'!K61</f>
        <v>6.8512677930109844E-2</v>
      </c>
      <c r="E58" s="52">
        <f>'FINAL LOADSHAPES'!L61</f>
        <v>5.152824447483241E-2</v>
      </c>
      <c r="F58" s="52">
        <f>'FINAL LOADSHAPES'!M61</f>
        <v>6.4482520404809271E-2</v>
      </c>
      <c r="G58" s="52">
        <f>'FINAL LOADSHAPES'!N61</f>
        <v>5.4709000306612202E-2</v>
      </c>
      <c r="H58" s="52">
        <f>'FINAL LOADSHAPES'!O61</f>
        <v>7.6572992980711005E-2</v>
      </c>
      <c r="I58" s="52">
        <f>'FINAL LOADSHAPES'!P61</f>
        <v>5.5345151472968153E-2</v>
      </c>
      <c r="J58" s="52">
        <f>'FINAL LOADSHAPES'!Q61</f>
        <v>6.6497599167459551E-2</v>
      </c>
      <c r="K58" s="52">
        <f>'FINAL LOADSHAPES'!R61</f>
        <v>1.210609287490254E-2</v>
      </c>
      <c r="L58" s="52">
        <f>'FINAL LOADSHAPES'!S61</f>
        <v>1.3578380518461226E-2</v>
      </c>
      <c r="M58" s="52">
        <f>'FINAL LOADSHAPES'!T61</f>
        <v>1.1425975297660821E-2</v>
      </c>
      <c r="N58" s="52">
        <f>'FINAL LOADSHAPES'!U61</f>
        <v>1.3966334247560119E-2</v>
      </c>
      <c r="O58" s="52">
        <f>'FINAL LOADSHAPES'!V61</f>
        <v>1.2378139905799225E-2</v>
      </c>
      <c r="P58" s="52">
        <f>'FINAL LOADSHAPES'!W61</f>
        <v>1.2802473060263442E-2</v>
      </c>
      <c r="Q58" s="52">
        <f>'FINAL LOADSHAPES'!X61</f>
        <v>1.1834045844005853E-2</v>
      </c>
      <c r="R58" s="52">
        <f>'FINAL LOADSHAPES'!Y61</f>
        <v>1.4354287976659013E-2</v>
      </c>
      <c r="S58" s="52">
        <f>'FINAL LOADSHAPES'!Z61</f>
        <v>1.1561998813109167E-2</v>
      </c>
      <c r="T58" s="52">
        <f>'FINAL LOADSHAPES'!AA61</f>
        <v>1.3578380518461226E-2</v>
      </c>
      <c r="U58" s="52">
        <f>'FINAL LOADSHAPES'!AB61</f>
        <v>5.7889756138391972E-2</v>
      </c>
      <c r="V58" s="52">
        <f>'FINAL LOADSHAPES'!AC61</f>
        <v>6.6497599167459551E-2</v>
      </c>
      <c r="W58" s="52">
        <f>'FINAL LOADSHAPES'!AD61</f>
        <v>5.3436697973900285E-2</v>
      </c>
      <c r="X58" s="52">
        <f>'FINAL LOADSHAPES'!AE61</f>
        <v>7.2542835455410432E-2</v>
      </c>
      <c r="Y58" s="52">
        <f>'FINAL LOADSHAPES'!AF61</f>
        <v>5.6617453805680062E-2</v>
      </c>
      <c r="Z58" s="52">
        <f>'FINAL LOADSHAPES'!AG61</f>
        <v>7.0527756692760138E-2</v>
      </c>
      <c r="AA58" s="54">
        <f t="shared" si="0"/>
        <v>1.0000000000000238</v>
      </c>
    </row>
    <row r="59" spans="2:27" s="54" customFormat="1" x14ac:dyDescent="0.2">
      <c r="B59" s="54" t="s">
        <v>423</v>
      </c>
      <c r="C59" s="52">
        <f>'FINAL LOADSHAPES'!J62</f>
        <v>1.1549259618951918E-2</v>
      </c>
      <c r="D59" s="52">
        <f>'FINAL LOADSHAPES'!K62</f>
        <v>1.3854999483668095E-2</v>
      </c>
      <c r="E59" s="52">
        <f>'FINAL LOADSHAPES'!L62</f>
        <v>1.0394333657056725E-2</v>
      </c>
      <c r="F59" s="52">
        <f>'FINAL LOADSHAPES'!M62</f>
        <v>1.303999951404056E-2</v>
      </c>
      <c r="G59" s="52">
        <f>'FINAL LOADSHAPES'!N62</f>
        <v>1.1035959191442945E-2</v>
      </c>
      <c r="H59" s="52">
        <f>'FINAL LOADSHAPES'!O62</f>
        <v>1.5484999422923165E-2</v>
      </c>
      <c r="I59" s="52">
        <f>'FINAL LOADSHAPES'!P62</f>
        <v>1.1164284298320188E-2</v>
      </c>
      <c r="J59" s="52">
        <f>'FINAL LOADSHAPES'!Q62</f>
        <v>1.3447499498854328E-2</v>
      </c>
      <c r="K59" s="52">
        <f>'FINAL LOADSHAPES'!R62</f>
        <v>7.514766097713059E-2</v>
      </c>
      <c r="L59" s="52">
        <f>'FINAL LOADSHAPES'!S62</f>
        <v>9.0608583757185959E-2</v>
      </c>
      <c r="M59" s="52">
        <f>'FINAL LOADSHAPES'!T62</f>
        <v>7.0925882270550217E-2</v>
      </c>
      <c r="N59" s="52">
        <f>'FINAL LOADSHAPES'!U62</f>
        <v>9.319740043596271E-2</v>
      </c>
      <c r="O59" s="52">
        <f>'FINAL LOADSHAPES'!V62</f>
        <v>7.6836372459762742E-2</v>
      </c>
      <c r="P59" s="52">
        <f>'FINAL LOADSHAPES'!W62</f>
        <v>8.5430950399632485E-2</v>
      </c>
      <c r="Q59" s="52">
        <f>'FINAL LOADSHAPES'!X62</f>
        <v>7.3458949494498438E-2</v>
      </c>
      <c r="R59" s="52">
        <f>'FINAL LOADSHAPES'!Y62</f>
        <v>9.5786217114739447E-2</v>
      </c>
      <c r="S59" s="52">
        <f>'FINAL LOADSHAPES'!Z62</f>
        <v>7.17702380118663E-2</v>
      </c>
      <c r="T59" s="52">
        <f>'FINAL LOADSHAPES'!AA62</f>
        <v>9.0608583757185959E-2</v>
      </c>
      <c r="U59" s="52">
        <f>'FINAL LOADSHAPES'!AB62</f>
        <v>1.1677584725829162E-2</v>
      </c>
      <c r="V59" s="52">
        <f>'FINAL LOADSHAPES'!AC62</f>
        <v>1.3447499498854328E-2</v>
      </c>
      <c r="W59" s="52">
        <f>'FINAL LOADSHAPES'!AD62</f>
        <v>1.0779308977688458E-2</v>
      </c>
      <c r="X59" s="52">
        <f>'FINAL LOADSHAPES'!AE62</f>
        <v>1.466999945329563E-2</v>
      </c>
      <c r="Y59" s="52">
        <f>'FINAL LOADSHAPES'!AF62</f>
        <v>1.1420934512074675E-2</v>
      </c>
      <c r="Z59" s="52">
        <f>'FINAL LOADSHAPES'!AG62</f>
        <v>1.4262499468481862E-2</v>
      </c>
      <c r="AA59" s="54">
        <f t="shared" si="0"/>
        <v>0.99999999999999689</v>
      </c>
    </row>
    <row r="60" spans="2:27" s="54" customFormat="1" x14ac:dyDescent="0.2">
      <c r="B60" s="54" t="s">
        <v>424</v>
      </c>
      <c r="C60" s="52">
        <f>'FINAL LOADSHAPES'!J63</f>
        <v>3.4401432295491904E-2</v>
      </c>
      <c r="D60" s="52">
        <f>'FINAL LOADSHAPES'!K63</f>
        <v>4.1183838706886834E-2</v>
      </c>
      <c r="E60" s="52">
        <f>'FINAL LOADSHAPES'!L63</f>
        <v>3.0961289065942713E-2</v>
      </c>
      <c r="F60" s="52">
        <f>'FINAL LOADSHAPES'!M63</f>
        <v>3.8761259959422895E-2</v>
      </c>
      <c r="G60" s="52">
        <f>'FINAL LOADSHAPES'!N63</f>
        <v>3.2872479749025602E-2</v>
      </c>
      <c r="H60" s="52">
        <f>'FINAL LOADSHAPES'!O63</f>
        <v>4.6028996201814693E-2</v>
      </c>
      <c r="I60" s="52">
        <f>'FINAL LOADSHAPES'!P63</f>
        <v>3.3254717885642181E-2</v>
      </c>
      <c r="J60" s="52">
        <f>'FINAL LOADSHAPES'!Q63</f>
        <v>3.9972549333154861E-2</v>
      </c>
      <c r="K60" s="52">
        <f>'FINAL LOADSHAPES'!R63</f>
        <v>4.3626876926016793E-2</v>
      </c>
      <c r="L60" s="52">
        <f>'FINAL LOADSHAPES'!S63</f>
        <v>5.209348213782368E-2</v>
      </c>
      <c r="M60" s="52">
        <f>'FINAL LOADSHAPES'!T63</f>
        <v>4.1175928784105725E-2</v>
      </c>
      <c r="N60" s="52">
        <f>'FINAL LOADSHAPES'!U63</f>
        <v>5.3581867341761506E-2</v>
      </c>
      <c r="O60" s="52">
        <f>'FINAL LOADSHAPES'!V63</f>
        <v>4.4607256182781205E-2</v>
      </c>
      <c r="P60" s="52">
        <f>'FINAL LOADSHAPES'!W63</f>
        <v>4.9116711729948047E-2</v>
      </c>
      <c r="Q60" s="52">
        <f>'FINAL LOADSHAPES'!X63</f>
        <v>4.264649766925236E-2</v>
      </c>
      <c r="R60" s="52">
        <f>'FINAL LOADSHAPES'!Y63</f>
        <v>5.5070252545699326E-2</v>
      </c>
      <c r="S60" s="52">
        <f>'FINAL LOADSHAPES'!Z63</f>
        <v>4.1666118412487949E-2</v>
      </c>
      <c r="T60" s="52">
        <f>'FINAL LOADSHAPES'!AA63</f>
        <v>5.209348213782368E-2</v>
      </c>
      <c r="U60" s="52">
        <f>'FINAL LOADSHAPES'!AB63</f>
        <v>3.4783670432108477E-2</v>
      </c>
      <c r="V60" s="52">
        <f>'FINAL LOADSHAPES'!AC63</f>
        <v>3.9972549333154861E-2</v>
      </c>
      <c r="W60" s="52">
        <f>'FINAL LOADSHAPES'!AD63</f>
        <v>3.2108003475792443E-2</v>
      </c>
      <c r="X60" s="52">
        <f>'FINAL LOADSHAPES'!AE63</f>
        <v>4.360641745435076E-2</v>
      </c>
      <c r="Y60" s="52">
        <f>'FINAL LOADSHAPES'!AF63</f>
        <v>3.4019194158875325E-2</v>
      </c>
      <c r="Z60" s="52">
        <f>'FINAL LOADSHAPES'!AG63</f>
        <v>4.2395128080618794E-2</v>
      </c>
      <c r="AA60" s="54">
        <f t="shared" si="0"/>
        <v>0.99999999999998246</v>
      </c>
    </row>
    <row r="61" spans="2:27" s="54" customFormat="1" x14ac:dyDescent="0.2">
      <c r="B61" s="54" t="s">
        <v>425</v>
      </c>
      <c r="C61" s="52">
        <f>'FINAL LOADSHAPES'!J64</f>
        <v>5.7416090656703576E-2</v>
      </c>
      <c r="D61" s="52">
        <f>'FINAL LOADSHAPES'!K64</f>
        <v>2.2649079630237795E-2</v>
      </c>
      <c r="E61" s="52">
        <f>'FINAL LOADSHAPES'!L64</f>
        <v>5.1674481591033217E-2</v>
      </c>
      <c r="F61" s="52">
        <f>'FINAL LOADSHAPES'!M64</f>
        <v>2.13167808284591E-2</v>
      </c>
      <c r="G61" s="52">
        <f>'FINAL LOADSHAPES'!N64</f>
        <v>5.4864264405294537E-2</v>
      </c>
      <c r="H61" s="52">
        <f>'FINAL LOADSHAPES'!O64</f>
        <v>2.5313677233795184E-2</v>
      </c>
      <c r="I61" s="52">
        <f>'FINAL LOADSHAPES'!P64</f>
        <v>5.5502220968146797E-2</v>
      </c>
      <c r="J61" s="52">
        <f>'FINAL LOADSHAPES'!Q64</f>
        <v>2.1982930229348448E-2</v>
      </c>
      <c r="K61" s="52">
        <f>'FINAL LOADSHAPES'!R64</f>
        <v>5.8002369394776147E-2</v>
      </c>
      <c r="L61" s="52">
        <f>'FINAL LOADSHAPES'!S64</f>
        <v>3.3296527198031806E-2</v>
      </c>
      <c r="M61" s="52">
        <f>'FINAL LOADSHAPES'!T64</f>
        <v>5.4743809316417931E-2</v>
      </c>
      <c r="N61" s="52">
        <f>'FINAL LOADSHAPES'!U64</f>
        <v>3.4247856546547002E-2</v>
      </c>
      <c r="O61" s="52">
        <f>'FINAL LOADSHAPES'!V64</f>
        <v>5.9305793426119427E-2</v>
      </c>
      <c r="P61" s="52">
        <f>'FINAL LOADSHAPES'!W64</f>
        <v>3.1393868501001412E-2</v>
      </c>
      <c r="Q61" s="52">
        <f>'FINAL LOADSHAPES'!X64</f>
        <v>5.6698945363432854E-2</v>
      </c>
      <c r="R61" s="52">
        <f>'FINAL LOADSHAPES'!Y64</f>
        <v>3.5199185895062192E-2</v>
      </c>
      <c r="S61" s="52">
        <f>'FINAL LOADSHAPES'!Z64</f>
        <v>5.5395521332089574E-2</v>
      </c>
      <c r="T61" s="52">
        <f>'FINAL LOADSHAPES'!AA64</f>
        <v>3.3296527198031806E-2</v>
      </c>
      <c r="U61" s="52">
        <f>'FINAL LOADSHAPES'!AB64</f>
        <v>5.8054047219555836E-2</v>
      </c>
      <c r="V61" s="52">
        <f>'FINAL LOADSHAPES'!AC64</f>
        <v>2.1982930229348448E-2</v>
      </c>
      <c r="W61" s="52">
        <f>'FINAL LOADSHAPES'!AD64</f>
        <v>5.3588351279590003E-2</v>
      </c>
      <c r="X61" s="52">
        <f>'FINAL LOADSHAPES'!AE64</f>
        <v>2.3981378432016486E-2</v>
      </c>
      <c r="Y61" s="52">
        <f>'FINAL LOADSHAPES'!AF64</f>
        <v>5.6778134093851317E-2</v>
      </c>
      <c r="Z61" s="52">
        <f>'FINAL LOADSHAPES'!AG64</f>
        <v>2.3315229031127139E-2</v>
      </c>
      <c r="AA61" s="54">
        <f t="shared" si="0"/>
        <v>1.0000000000000182</v>
      </c>
    </row>
    <row r="62" spans="2:27" s="54" customFormat="1" x14ac:dyDescent="0.2">
      <c r="B62" s="54" t="s">
        <v>426</v>
      </c>
      <c r="C62" s="52">
        <f>'FINAL LOADSHAPES'!J65</f>
        <v>5.7416090656703576E-2</v>
      </c>
      <c r="D62" s="52">
        <f>'FINAL LOADSHAPES'!K65</f>
        <v>2.2649079630237795E-2</v>
      </c>
      <c r="E62" s="52">
        <f>'FINAL LOADSHAPES'!L65</f>
        <v>5.1674481591033217E-2</v>
      </c>
      <c r="F62" s="52">
        <f>'FINAL LOADSHAPES'!M65</f>
        <v>2.13167808284591E-2</v>
      </c>
      <c r="G62" s="52">
        <f>'FINAL LOADSHAPES'!N65</f>
        <v>5.4864264405294537E-2</v>
      </c>
      <c r="H62" s="52">
        <f>'FINAL LOADSHAPES'!O65</f>
        <v>2.5313677233795184E-2</v>
      </c>
      <c r="I62" s="52">
        <f>'FINAL LOADSHAPES'!P65</f>
        <v>5.5502220968146797E-2</v>
      </c>
      <c r="J62" s="52">
        <f>'FINAL LOADSHAPES'!Q65</f>
        <v>2.1982930229348448E-2</v>
      </c>
      <c r="K62" s="52">
        <f>'FINAL LOADSHAPES'!R65</f>
        <v>5.8002369394776147E-2</v>
      </c>
      <c r="L62" s="52">
        <f>'FINAL LOADSHAPES'!S65</f>
        <v>3.3296527198031806E-2</v>
      </c>
      <c r="M62" s="52">
        <f>'FINAL LOADSHAPES'!T65</f>
        <v>5.4743809316417931E-2</v>
      </c>
      <c r="N62" s="52">
        <f>'FINAL LOADSHAPES'!U65</f>
        <v>3.4247856546547002E-2</v>
      </c>
      <c r="O62" s="52">
        <f>'FINAL LOADSHAPES'!V65</f>
        <v>5.9305793426119427E-2</v>
      </c>
      <c r="P62" s="52">
        <f>'FINAL LOADSHAPES'!W65</f>
        <v>3.1393868501001412E-2</v>
      </c>
      <c r="Q62" s="52">
        <f>'FINAL LOADSHAPES'!X65</f>
        <v>5.6698945363432854E-2</v>
      </c>
      <c r="R62" s="52">
        <f>'FINAL LOADSHAPES'!Y65</f>
        <v>3.5199185895062192E-2</v>
      </c>
      <c r="S62" s="52">
        <f>'FINAL LOADSHAPES'!Z65</f>
        <v>5.5395521332089574E-2</v>
      </c>
      <c r="T62" s="52">
        <f>'FINAL LOADSHAPES'!AA65</f>
        <v>3.3296527198031806E-2</v>
      </c>
      <c r="U62" s="52">
        <f>'FINAL LOADSHAPES'!AB65</f>
        <v>5.8054047219555836E-2</v>
      </c>
      <c r="V62" s="52">
        <f>'FINAL LOADSHAPES'!AC65</f>
        <v>2.1982930229348448E-2</v>
      </c>
      <c r="W62" s="52">
        <f>'FINAL LOADSHAPES'!AD65</f>
        <v>5.3588351279590003E-2</v>
      </c>
      <c r="X62" s="52">
        <f>'FINAL LOADSHAPES'!AE65</f>
        <v>2.3981378432016486E-2</v>
      </c>
      <c r="Y62" s="52">
        <f>'FINAL LOADSHAPES'!AF65</f>
        <v>5.6778134093851317E-2</v>
      </c>
      <c r="Z62" s="52">
        <f>'FINAL LOADSHAPES'!AG65</f>
        <v>2.3315229031127139E-2</v>
      </c>
      <c r="AA62" s="54">
        <f t="shared" si="0"/>
        <v>1.0000000000000182</v>
      </c>
    </row>
    <row r="63" spans="2:27" s="54" customFormat="1" x14ac:dyDescent="0.2">
      <c r="B63" s="54" t="s">
        <v>427</v>
      </c>
      <c r="C63" s="52">
        <f>'FINAL LOADSHAPES'!J66</f>
        <v>5.1471393335048084E-2</v>
      </c>
      <c r="D63" s="52">
        <f>'FINAL LOADSHAPES'!K66</f>
        <v>3.2731760670859138E-2</v>
      </c>
      <c r="E63" s="52">
        <f>'FINAL LOADSHAPES'!L66</f>
        <v>4.6324254001543275E-2</v>
      </c>
      <c r="F63" s="52">
        <f>'FINAL LOADSHAPES'!M66</f>
        <v>3.0806362984338011E-2</v>
      </c>
      <c r="G63" s="52">
        <f>'FINAL LOADSHAPES'!N66</f>
        <v>4.9183775853490395E-2</v>
      </c>
      <c r="H63" s="52">
        <f>'FINAL LOADSHAPES'!O66</f>
        <v>3.6582556043901385E-2</v>
      </c>
      <c r="I63" s="52">
        <f>'FINAL LOADSHAPES'!P66</f>
        <v>4.9755680223879814E-2</v>
      </c>
      <c r="J63" s="52">
        <f>'FINAL LOADSHAPES'!Q66</f>
        <v>3.1769061827598574E-2</v>
      </c>
      <c r="K63" s="52">
        <f>'FINAL LOADSHAPES'!R66</f>
        <v>4.147322571092326E-2</v>
      </c>
      <c r="L63" s="52">
        <f>'FINAL LOADSHAPES'!S66</f>
        <v>4.3173198950786251E-2</v>
      </c>
      <c r="M63" s="52">
        <f>'FINAL LOADSHAPES'!T66</f>
        <v>3.9143269210309584E-2</v>
      </c>
      <c r="N63" s="52">
        <f>'FINAL LOADSHAPES'!U66</f>
        <v>4.4406718920808719E-2</v>
      </c>
      <c r="O63" s="52">
        <f>'FINAL LOADSHAPES'!V66</f>
        <v>4.2405208311168723E-2</v>
      </c>
      <c r="P63" s="52">
        <f>'FINAL LOADSHAPES'!W66</f>
        <v>4.0706159010741323E-2</v>
      </c>
      <c r="Q63" s="52">
        <f>'FINAL LOADSHAPES'!X66</f>
        <v>4.0541243110677784E-2</v>
      </c>
      <c r="R63" s="52">
        <f>'FINAL LOADSHAPES'!Y66</f>
        <v>4.5640238890831179E-2</v>
      </c>
      <c r="S63" s="52">
        <f>'FINAL LOADSHAPES'!Z66</f>
        <v>3.9609260510432322E-2</v>
      </c>
      <c r="T63" s="52">
        <f>'FINAL LOADSHAPES'!AA66</f>
        <v>4.3173198950786251E-2</v>
      </c>
      <c r="U63" s="52">
        <f>'FINAL LOADSHAPES'!AB66</f>
        <v>5.2043297705437502E-2</v>
      </c>
      <c r="V63" s="52">
        <f>'FINAL LOADSHAPES'!AC66</f>
        <v>3.1769061827598574E-2</v>
      </c>
      <c r="W63" s="52">
        <f>'FINAL LOADSHAPES'!AD66</f>
        <v>4.8039967112711544E-2</v>
      </c>
      <c r="X63" s="52">
        <f>'FINAL LOADSHAPES'!AE66</f>
        <v>3.4657158357380265E-2</v>
      </c>
      <c r="Y63" s="52">
        <f>'FINAL LOADSHAPES'!AF66</f>
        <v>5.0899488964658658E-2</v>
      </c>
      <c r="Z63" s="52">
        <f>'FINAL LOADSHAPES'!AG66</f>
        <v>3.3694459514119701E-2</v>
      </c>
      <c r="AA63" s="54">
        <f t="shared" si="0"/>
        <v>1.0000000000000302</v>
      </c>
    </row>
    <row r="64" spans="2:27" s="54" customFormat="1" x14ac:dyDescent="0.2">
      <c r="B64" s="54" t="s">
        <v>428</v>
      </c>
      <c r="C64" s="52">
        <f>'FINAL LOADSHAPES'!J67</f>
        <v>6.3549747226493689E-2</v>
      </c>
      <c r="D64" s="52">
        <f>'FINAL LOADSHAPES'!K67</f>
        <v>6.2301657008122832E-2</v>
      </c>
      <c r="E64" s="52">
        <f>'FINAL LOADSHAPES'!L67</f>
        <v>5.7194772503844318E-2</v>
      </c>
      <c r="F64" s="52">
        <f>'FINAL LOADSHAPES'!M67</f>
        <v>5.8636853654703835E-2</v>
      </c>
      <c r="G64" s="52">
        <f>'FINAL LOADSHAPES'!N67</f>
        <v>6.0725314016427313E-2</v>
      </c>
      <c r="H64" s="52">
        <f>'FINAL LOADSHAPES'!O67</f>
        <v>6.9631263714960812E-2</v>
      </c>
      <c r="I64" s="52">
        <f>'FINAL LOADSHAPES'!P67</f>
        <v>6.1431422318943912E-2</v>
      </c>
      <c r="J64" s="52">
        <f>'FINAL LOADSHAPES'!Q67</f>
        <v>6.0469255331413327E-2</v>
      </c>
      <c r="K64" s="52">
        <f>'FINAL LOADSHAPES'!R67</f>
        <v>1.3448954114015884E-2</v>
      </c>
      <c r="L64" s="52">
        <f>'FINAL LOADSHAPES'!S67</f>
        <v>1.2566707047170354E-2</v>
      </c>
      <c r="M64" s="52">
        <f>'FINAL LOADSHAPES'!T67</f>
        <v>1.2693394894127349E-2</v>
      </c>
      <c r="N64" s="52">
        <f>'FINAL LOADSHAPES'!U67</f>
        <v>1.2925755819946649E-2</v>
      </c>
      <c r="O64" s="52">
        <f>'FINAL LOADSHAPES'!V67</f>
        <v>1.3751177801971297E-2</v>
      </c>
      <c r="P64" s="52">
        <f>'FINAL LOADSHAPES'!W67</f>
        <v>1.1848609501617762E-2</v>
      </c>
      <c r="Q64" s="52">
        <f>'FINAL LOADSHAPES'!X67</f>
        <v>1.314673042606047E-2</v>
      </c>
      <c r="R64" s="52">
        <f>'FINAL LOADSHAPES'!Y67</f>
        <v>1.3284804592722944E-2</v>
      </c>
      <c r="S64" s="52">
        <f>'FINAL LOADSHAPES'!Z67</f>
        <v>1.2844506738105058E-2</v>
      </c>
      <c r="T64" s="52">
        <f>'FINAL LOADSHAPES'!AA67</f>
        <v>1.2566707047170354E-2</v>
      </c>
      <c r="U64" s="52">
        <f>'FINAL LOADSHAPES'!AB67</f>
        <v>6.4255855529010281E-2</v>
      </c>
      <c r="V64" s="52">
        <f>'FINAL LOADSHAPES'!AC67</f>
        <v>6.0469255331413327E-2</v>
      </c>
      <c r="W64" s="52">
        <f>'FINAL LOADSHAPES'!AD67</f>
        <v>5.9313097411394115E-2</v>
      </c>
      <c r="X64" s="52">
        <f>'FINAL LOADSHAPES'!AE67</f>
        <v>6.5966460361541815E-2</v>
      </c>
      <c r="Y64" s="52">
        <f>'FINAL LOADSHAPES'!AF67</f>
        <v>6.2843638923977096E-2</v>
      </c>
      <c r="Z64" s="52">
        <f>'FINAL LOADSHAPES'!AG67</f>
        <v>6.4134058684832324E-2</v>
      </c>
      <c r="AA64" s="54">
        <f t="shared" si="0"/>
        <v>0.99999999999998745</v>
      </c>
    </row>
    <row r="65" spans="2:27" s="54" customFormat="1" x14ac:dyDescent="0.2">
      <c r="B65" s="54" t="s">
        <v>429</v>
      </c>
      <c r="C65" s="52">
        <f>'FINAL LOADSHAPES'!J68</f>
        <v>1.6631806808667961E-2</v>
      </c>
      <c r="D65" s="52">
        <f>'FINAL LOADSHAPES'!K68</f>
        <v>7.8263639312071143E-3</v>
      </c>
      <c r="E65" s="52">
        <f>'FINAL LOADSHAPES'!L68</f>
        <v>1.4968626127801163E-2</v>
      </c>
      <c r="F65" s="52">
        <f>'FINAL LOADSHAPES'!M68</f>
        <v>7.3659895823125782E-3</v>
      </c>
      <c r="G65" s="52">
        <f>'FINAL LOADSHAPES'!N68</f>
        <v>1.5892615394949388E-2</v>
      </c>
      <c r="H65" s="52">
        <f>'FINAL LOADSHAPES'!O68</f>
        <v>8.7471126289961863E-3</v>
      </c>
      <c r="I65" s="52">
        <f>'FINAL LOADSHAPES'!P68</f>
        <v>1.6077413248379031E-2</v>
      </c>
      <c r="J65" s="52">
        <f>'FINAL LOADSHAPES'!Q68</f>
        <v>7.5961767567598463E-3</v>
      </c>
      <c r="K65" s="52">
        <f>'FINAL LOADSHAPES'!R68</f>
        <v>8.3008424010113629E-2</v>
      </c>
      <c r="L65" s="52">
        <f>'FINAL LOADSHAPES'!S68</f>
        <v>8.4620412051393576E-2</v>
      </c>
      <c r="M65" s="52">
        <f>'FINAL LOADSHAPES'!T68</f>
        <v>7.8345029402803856E-2</v>
      </c>
      <c r="N65" s="52">
        <f>'FINAL LOADSHAPES'!U68</f>
        <v>8.7038138110004826E-2</v>
      </c>
      <c r="O65" s="52">
        <f>'FINAL LOADSHAPES'!V68</f>
        <v>8.4873781853037525E-2</v>
      </c>
      <c r="P65" s="52">
        <f>'FINAL LOADSHAPES'!W68</f>
        <v>7.978495993417109E-2</v>
      </c>
      <c r="Q65" s="52">
        <f>'FINAL LOADSHAPES'!X68</f>
        <v>8.114306616718972E-2</v>
      </c>
      <c r="R65" s="52">
        <f>'FINAL LOADSHAPES'!Y68</f>
        <v>8.9455864168616075E-2</v>
      </c>
      <c r="S65" s="52">
        <f>'FINAL LOADSHAPES'!Z68</f>
        <v>7.9277708324265825E-2</v>
      </c>
      <c r="T65" s="52">
        <f>'FINAL LOADSHAPES'!AA68</f>
        <v>8.4620412051393576E-2</v>
      </c>
      <c r="U65" s="52">
        <f>'FINAL LOADSHAPES'!AB68</f>
        <v>1.6816604662097601E-2</v>
      </c>
      <c r="V65" s="52">
        <f>'FINAL LOADSHAPES'!AC68</f>
        <v>7.5961767567598463E-3</v>
      </c>
      <c r="W65" s="52">
        <f>'FINAL LOADSHAPES'!AD68</f>
        <v>1.5523019688090098E-2</v>
      </c>
      <c r="X65" s="52">
        <f>'FINAL LOADSHAPES'!AE68</f>
        <v>8.2867382801016503E-3</v>
      </c>
      <c r="Y65" s="52">
        <f>'FINAL LOADSHAPES'!AF68</f>
        <v>1.6447008955238318E-2</v>
      </c>
      <c r="Z65" s="52">
        <f>'FINAL LOADSHAPES'!AG68</f>
        <v>8.0565511056543831E-3</v>
      </c>
      <c r="AA65" s="54">
        <f t="shared" si="0"/>
        <v>1.0000000000000049</v>
      </c>
    </row>
    <row r="66" spans="2:27" s="54" customFormat="1" x14ac:dyDescent="0.2">
      <c r="B66" s="54" t="s">
        <v>430</v>
      </c>
      <c r="C66" s="52">
        <f>'FINAL LOADSHAPES'!J69</f>
        <v>6.3549747226493689E-2</v>
      </c>
      <c r="D66" s="52">
        <f>'FINAL LOADSHAPES'!K69</f>
        <v>6.2301657008122832E-2</v>
      </c>
      <c r="E66" s="52">
        <f>'FINAL LOADSHAPES'!L69</f>
        <v>5.7194772503844318E-2</v>
      </c>
      <c r="F66" s="52">
        <f>'FINAL LOADSHAPES'!M69</f>
        <v>5.8636853654703835E-2</v>
      </c>
      <c r="G66" s="52">
        <f>'FINAL LOADSHAPES'!N69</f>
        <v>6.0725314016427313E-2</v>
      </c>
      <c r="H66" s="52">
        <f>'FINAL LOADSHAPES'!O69</f>
        <v>6.9631263714960812E-2</v>
      </c>
      <c r="I66" s="52">
        <f>'FINAL LOADSHAPES'!P69</f>
        <v>6.1431422318943912E-2</v>
      </c>
      <c r="J66" s="52">
        <f>'FINAL LOADSHAPES'!Q69</f>
        <v>6.0469255331413327E-2</v>
      </c>
      <c r="K66" s="52">
        <f>'FINAL LOADSHAPES'!R69</f>
        <v>1.3448954114015884E-2</v>
      </c>
      <c r="L66" s="52">
        <f>'FINAL LOADSHAPES'!S69</f>
        <v>1.2566707047170354E-2</v>
      </c>
      <c r="M66" s="52">
        <f>'FINAL LOADSHAPES'!T69</f>
        <v>1.2693394894127349E-2</v>
      </c>
      <c r="N66" s="52">
        <f>'FINAL LOADSHAPES'!U69</f>
        <v>1.2925755819946649E-2</v>
      </c>
      <c r="O66" s="52">
        <f>'FINAL LOADSHAPES'!V69</f>
        <v>1.3751177801971297E-2</v>
      </c>
      <c r="P66" s="52">
        <f>'FINAL LOADSHAPES'!W69</f>
        <v>1.1848609501617762E-2</v>
      </c>
      <c r="Q66" s="52">
        <f>'FINAL LOADSHAPES'!X69</f>
        <v>1.314673042606047E-2</v>
      </c>
      <c r="R66" s="52">
        <f>'FINAL LOADSHAPES'!Y69</f>
        <v>1.3284804592722944E-2</v>
      </c>
      <c r="S66" s="52">
        <f>'FINAL LOADSHAPES'!Z69</f>
        <v>1.2844506738105058E-2</v>
      </c>
      <c r="T66" s="52">
        <f>'FINAL LOADSHAPES'!AA69</f>
        <v>1.2566707047170354E-2</v>
      </c>
      <c r="U66" s="52">
        <f>'FINAL LOADSHAPES'!AB69</f>
        <v>6.4255855529010281E-2</v>
      </c>
      <c r="V66" s="52">
        <f>'FINAL LOADSHAPES'!AC69</f>
        <v>6.0469255331413327E-2</v>
      </c>
      <c r="W66" s="52">
        <f>'FINAL LOADSHAPES'!AD69</f>
        <v>5.9313097411394115E-2</v>
      </c>
      <c r="X66" s="52">
        <f>'FINAL LOADSHAPES'!AE69</f>
        <v>6.5966460361541815E-2</v>
      </c>
      <c r="Y66" s="52">
        <f>'FINAL LOADSHAPES'!AF69</f>
        <v>6.2843638923977096E-2</v>
      </c>
      <c r="Z66" s="52">
        <f>'FINAL LOADSHAPES'!AG69</f>
        <v>6.4134058684832324E-2</v>
      </c>
      <c r="AA66" s="54">
        <f t="shared" si="0"/>
        <v>0.99999999999998745</v>
      </c>
    </row>
    <row r="67" spans="2:27" s="54" customFormat="1" x14ac:dyDescent="0.2">
      <c r="B67" s="54" t="s">
        <v>431</v>
      </c>
      <c r="C67" s="52">
        <f>'FINAL LOADSHAPES'!J70</f>
        <v>5.3772247598342711E-2</v>
      </c>
      <c r="D67" s="52">
        <f>'FINAL LOADSHAPES'!K70</f>
        <v>7.1630747226760882E-2</v>
      </c>
      <c r="E67" s="52">
        <f>'FINAL LOADSHAPES'!L70</f>
        <v>4.8395022838508432E-2</v>
      </c>
      <c r="F67" s="52">
        <f>'FINAL LOADSHAPES'!M70</f>
        <v>6.7417173860480822E-2</v>
      </c>
      <c r="G67" s="52">
        <f>'FINAL LOADSHAPES'!N70</f>
        <v>5.1382369927305264E-2</v>
      </c>
      <c r="H67" s="52">
        <f>'FINAL LOADSHAPES'!O70</f>
        <v>8.0057893959320989E-2</v>
      </c>
      <c r="I67" s="52">
        <f>'FINAL LOADSHAPES'!P70</f>
        <v>5.1979839345064623E-2</v>
      </c>
      <c r="J67" s="52">
        <f>'FINAL LOADSHAPES'!Q70</f>
        <v>6.9523960543620852E-2</v>
      </c>
      <c r="K67" s="52">
        <f>'FINAL LOADSHAPES'!R70</f>
        <v>1.1393094843497565E-2</v>
      </c>
      <c r="L67" s="52">
        <f>'FINAL LOADSHAPES'!S70</f>
        <v>1.4554757927222699E-2</v>
      </c>
      <c r="M67" s="52">
        <f>'FINAL LOADSHAPES'!T70</f>
        <v>1.0753033335435902E-2</v>
      </c>
      <c r="N67" s="52">
        <f>'FINAL LOADSHAPES'!U70</f>
        <v>1.4970608153714775E-2</v>
      </c>
      <c r="O67" s="52">
        <f>'FINAL LOADSHAPES'!V70</f>
        <v>1.1649119446722228E-2</v>
      </c>
      <c r="P67" s="52">
        <f>'FINAL LOADSHAPES'!W70</f>
        <v>1.3723057474238546E-2</v>
      </c>
      <c r="Q67" s="52">
        <f>'FINAL LOADSHAPES'!X70</f>
        <v>1.1137070240272899E-2</v>
      </c>
      <c r="R67" s="52">
        <f>'FINAL LOADSHAPES'!Y70</f>
        <v>1.5386458380206853E-2</v>
      </c>
      <c r="S67" s="52">
        <f>'FINAL LOADSHAPES'!Z70</f>
        <v>1.0881045637048236E-2</v>
      </c>
      <c r="T67" s="52">
        <f>'FINAL LOADSHAPES'!AA70</f>
        <v>1.4554757927222699E-2</v>
      </c>
      <c r="U67" s="52">
        <f>'FINAL LOADSHAPES'!AB70</f>
        <v>5.4369717016102076E-2</v>
      </c>
      <c r="V67" s="52">
        <f>'FINAL LOADSHAPES'!AC70</f>
        <v>6.9523960543620852E-2</v>
      </c>
      <c r="W67" s="52">
        <f>'FINAL LOADSHAPES'!AD70</f>
        <v>5.0187431091786534E-2</v>
      </c>
      <c r="X67" s="52">
        <f>'FINAL LOADSHAPES'!AE70</f>
        <v>7.5844320593040929E-2</v>
      </c>
      <c r="Y67" s="52">
        <f>'FINAL LOADSHAPES'!AF70</f>
        <v>5.3174778180583353E-2</v>
      </c>
      <c r="Z67" s="52">
        <f>'FINAL LOADSHAPES'!AG70</f>
        <v>7.3737533909900899E-2</v>
      </c>
      <c r="AA67" s="54">
        <f t="shared" si="0"/>
        <v>1.0000000000000215</v>
      </c>
    </row>
    <row r="68" spans="2:27" s="54" customFormat="1" x14ac:dyDescent="0.2">
      <c r="B68" s="54" t="s">
        <v>432</v>
      </c>
      <c r="C68" s="52">
        <f>'FINAL LOADSHAPES'!J71</f>
        <v>3.5542685834733932E-2</v>
      </c>
      <c r="D68" s="52">
        <f>'FINAL LOADSHAPES'!K71</f>
        <v>5.0609065618829621E-2</v>
      </c>
      <c r="E68" s="52">
        <f>'FINAL LOADSHAPES'!L71</f>
        <v>3.1988417251260538E-2</v>
      </c>
      <c r="F68" s="52">
        <f>'FINAL LOADSHAPES'!M71</f>
        <v>4.7632061758898461E-2</v>
      </c>
      <c r="G68" s="52">
        <f>'FINAL LOADSHAPES'!N71</f>
        <v>3.3963010908745761E-2</v>
      </c>
      <c r="H68" s="52">
        <f>'FINAL LOADSHAPES'!O71</f>
        <v>5.656307333869192E-2</v>
      </c>
      <c r="I68" s="52">
        <f>'FINAL LOADSHAPES'!P71</f>
        <v>3.4357929640242806E-2</v>
      </c>
      <c r="J68" s="52">
        <f>'FINAL LOADSHAPES'!Q71</f>
        <v>4.9120563688864041E-2</v>
      </c>
      <c r="K68" s="52">
        <f>'FINAL LOADSHAPES'!R71</f>
        <v>3.4031752140908582E-2</v>
      </c>
      <c r="L68" s="52">
        <f>'FINAL LOADSHAPES'!S71</f>
        <v>4.6622207100272026E-2</v>
      </c>
      <c r="M68" s="52">
        <f>'FINAL LOADSHAPES'!T71</f>
        <v>3.2119855953217077E-2</v>
      </c>
      <c r="N68" s="52">
        <f>'FINAL LOADSHAPES'!U71</f>
        <v>4.7954270160279797E-2</v>
      </c>
      <c r="O68" s="52">
        <f>'FINAL LOADSHAPES'!V71</f>
        <v>3.4796510615985168E-2</v>
      </c>
      <c r="P68" s="52">
        <f>'FINAL LOADSHAPES'!W71</f>
        <v>4.3958080980256477E-2</v>
      </c>
      <c r="Q68" s="52">
        <f>'FINAL LOADSHAPES'!X71</f>
        <v>3.3266993665831975E-2</v>
      </c>
      <c r="R68" s="52">
        <f>'FINAL LOADSHAPES'!Y71</f>
        <v>4.9286333220287568E-2</v>
      </c>
      <c r="S68" s="52">
        <f>'FINAL LOADSHAPES'!Z71</f>
        <v>3.2502235190755381E-2</v>
      </c>
      <c r="T68" s="52">
        <f>'FINAL LOADSHAPES'!AA71</f>
        <v>4.6622207100272026E-2</v>
      </c>
      <c r="U68" s="52">
        <f>'FINAL LOADSHAPES'!AB71</f>
        <v>3.5937604566230977E-2</v>
      </c>
      <c r="V68" s="52">
        <f>'FINAL LOADSHAPES'!AC71</f>
        <v>4.9120563688864041E-2</v>
      </c>
      <c r="W68" s="52">
        <f>'FINAL LOADSHAPES'!AD71</f>
        <v>3.3173173445751672E-2</v>
      </c>
      <c r="X68" s="52">
        <f>'FINAL LOADSHAPES'!AE71</f>
        <v>5.3586069478760767E-2</v>
      </c>
      <c r="Y68" s="52">
        <f>'FINAL LOADSHAPES'!AF71</f>
        <v>3.5147767103236888E-2</v>
      </c>
      <c r="Z68" s="52">
        <f>'FINAL LOADSHAPES'!AG71</f>
        <v>5.2097567548795194E-2</v>
      </c>
      <c r="AA68" s="54">
        <f t="shared" si="0"/>
        <v>0.99999999999997258</v>
      </c>
    </row>
    <row r="69" spans="2:27" s="54" customFormat="1" x14ac:dyDescent="0.2">
      <c r="B69" s="54" t="s">
        <v>436</v>
      </c>
      <c r="C69" s="52">
        <f>'FINAL LOADSHAPES'!J72</f>
        <v>1.2209255609566117E-2</v>
      </c>
      <c r="D69" s="52">
        <f>'FINAL LOADSHAPES'!K72</f>
        <v>7.1186137776071537E-2</v>
      </c>
      <c r="E69" s="52">
        <f>'FINAL LOADSHAPES'!L72</f>
        <v>1.0988330048609506E-2</v>
      </c>
      <c r="F69" s="52">
        <f>'FINAL LOADSHAPES'!M72</f>
        <v>6.6998717906890867E-2</v>
      </c>
      <c r="G69" s="52">
        <f>'FINAL LOADSHAPES'!N72</f>
        <v>1.1666622026918738E-2</v>
      </c>
      <c r="H69" s="52">
        <f>'FINAL LOADSHAPES'!O72</f>
        <v>7.956097751443289E-2</v>
      </c>
      <c r="I69" s="52">
        <f>'FINAL LOADSHAPES'!P72</f>
        <v>1.1802280422580582E-2</v>
      </c>
      <c r="J69" s="52">
        <f>'FINAL LOADSHAPES'!Q72</f>
        <v>6.9092427841481202E-2</v>
      </c>
      <c r="K69" s="52">
        <f>'FINAL LOADSHAPES'!R72</f>
        <v>1.1408568601899781E-2</v>
      </c>
      <c r="L69" s="52">
        <f>'FINAL LOADSHAPES'!S72</f>
        <v>7.1003552149972254E-2</v>
      </c>
      <c r="M69" s="52">
        <f>'FINAL LOADSHAPES'!T72</f>
        <v>1.0767637781568331E-2</v>
      </c>
      <c r="N69" s="52">
        <f>'FINAL LOADSHAPES'!U72</f>
        <v>7.3032225068542886E-2</v>
      </c>
      <c r="O69" s="52">
        <f>'FINAL LOADSHAPES'!V72</f>
        <v>1.1664940930032359E-2</v>
      </c>
      <c r="P69" s="52">
        <f>'FINAL LOADSHAPES'!W72</f>
        <v>6.6946206312830978E-2</v>
      </c>
      <c r="Q69" s="52">
        <f>'FINAL LOADSHAPES'!X72</f>
        <v>1.1152196273767201E-2</v>
      </c>
      <c r="R69" s="52">
        <f>'FINAL LOADSHAPES'!Y72</f>
        <v>7.5060897987113531E-2</v>
      </c>
      <c r="S69" s="52">
        <f>'FINAL LOADSHAPES'!Z72</f>
        <v>1.0895823945634622E-2</v>
      </c>
      <c r="T69" s="52">
        <f>'FINAL LOADSHAPES'!AA72</f>
        <v>7.1003552149972254E-2</v>
      </c>
      <c r="U69" s="52">
        <f>'FINAL LOADSHAPES'!AB72</f>
        <v>1.2344914005227962E-2</v>
      </c>
      <c r="V69" s="52">
        <f>'FINAL LOADSHAPES'!AC72</f>
        <v>6.9092427841481202E-2</v>
      </c>
      <c r="W69" s="52">
        <f>'FINAL LOADSHAPES'!AD72</f>
        <v>1.1395305235595043E-2</v>
      </c>
      <c r="X69" s="52">
        <f>'FINAL LOADSHAPES'!AE72</f>
        <v>7.537355764525222E-2</v>
      </c>
      <c r="Y69" s="52">
        <f>'FINAL LOADSHAPES'!AF72</f>
        <v>1.2073597213904273E-2</v>
      </c>
      <c r="Z69" s="52">
        <f>'FINAL LOADSHAPES'!AG72</f>
        <v>7.3279847710661886E-2</v>
      </c>
      <c r="AA69" s="54">
        <f t="shared" si="0"/>
        <v>1.0000000000000082</v>
      </c>
    </row>
    <row r="70" spans="2:27" s="54" customFormat="1" x14ac:dyDescent="0.2">
      <c r="B70" s="54" t="s">
        <v>437</v>
      </c>
      <c r="C70" s="52">
        <f>'FINAL LOADSHAPES'!J73</f>
        <v>5.5282874369700946E-2</v>
      </c>
      <c r="D70" s="52">
        <f>'FINAL LOADSHAPES'!K73</f>
        <v>6.9055469705551972E-2</v>
      </c>
      <c r="E70" s="52">
        <f>'FINAL LOADSHAPES'!L73</f>
        <v>4.9754586932730847E-2</v>
      </c>
      <c r="F70" s="52">
        <f>'FINAL LOADSHAPES'!M73</f>
        <v>6.4993383252284209E-2</v>
      </c>
      <c r="G70" s="52">
        <f>'FINAL LOADSHAPES'!N73</f>
        <v>5.282585773104758E-2</v>
      </c>
      <c r="H70" s="52">
        <f>'FINAL LOADSHAPES'!O73</f>
        <v>7.7179642612087485E-2</v>
      </c>
      <c r="I70" s="52">
        <f>'FINAL LOADSHAPES'!P73</f>
        <v>5.344011189071092E-2</v>
      </c>
      <c r="J70" s="52">
        <f>'FINAL LOADSHAPES'!Q73</f>
        <v>6.7024426478918084E-2</v>
      </c>
      <c r="K70" s="52">
        <f>'FINAL LOADSHAPES'!R73</f>
        <v>1.2985922697127466E-2</v>
      </c>
      <c r="L70" s="52">
        <f>'FINAL LOADSHAPES'!S73</f>
        <v>1.4603675031277784E-2</v>
      </c>
      <c r="M70" s="52">
        <f>'FINAL LOADSHAPES'!T73</f>
        <v>1.225637647818772E-2</v>
      </c>
      <c r="N70" s="52">
        <f>'FINAL LOADSHAPES'!U73</f>
        <v>1.5020922889314291E-2</v>
      </c>
      <c r="O70" s="52">
        <f>'FINAL LOADSHAPES'!V73</f>
        <v>1.3277741184703365E-2</v>
      </c>
      <c r="P70" s="52">
        <f>'FINAL LOADSHAPES'!W73</f>
        <v>1.3769179315204766E-2</v>
      </c>
      <c r="Q70" s="52">
        <f>'FINAL LOADSHAPES'!X73</f>
        <v>1.2694104209551567E-2</v>
      </c>
      <c r="R70" s="52">
        <f>'FINAL LOADSHAPES'!Y73</f>
        <v>1.5438170747350799E-2</v>
      </c>
      <c r="S70" s="52">
        <f>'FINAL LOADSHAPES'!Z73</f>
        <v>1.2402285721975671E-2</v>
      </c>
      <c r="T70" s="52">
        <f>'FINAL LOADSHAPES'!AA73</f>
        <v>1.4603675031277784E-2</v>
      </c>
      <c r="U70" s="52">
        <f>'FINAL LOADSHAPES'!AB73</f>
        <v>5.5897128529364279E-2</v>
      </c>
      <c r="V70" s="52">
        <f>'FINAL LOADSHAPES'!AC73</f>
        <v>6.7024426478918084E-2</v>
      </c>
      <c r="W70" s="52">
        <f>'FINAL LOADSHAPES'!AD73</f>
        <v>5.1597349411720887E-2</v>
      </c>
      <c r="X70" s="52">
        <f>'FINAL LOADSHAPES'!AE73</f>
        <v>7.3117556158819735E-2</v>
      </c>
      <c r="Y70" s="52">
        <f>'FINAL LOADSHAPES'!AF73</f>
        <v>5.4668620210037606E-2</v>
      </c>
      <c r="Z70" s="52">
        <f>'FINAL LOADSHAPES'!AG73</f>
        <v>7.1086512932185847E-2</v>
      </c>
      <c r="AA70" s="54">
        <f t="shared" si="0"/>
        <v>1.0000000000000495</v>
      </c>
    </row>
    <row r="71" spans="2:27" s="54" customFormat="1" x14ac:dyDescent="0.2">
      <c r="B71" s="54" t="s">
        <v>438</v>
      </c>
      <c r="C71" s="52">
        <f>'FINAL LOADSHAPES'!J74</f>
        <v>1.1704959358549618E-2</v>
      </c>
      <c r="D71" s="52">
        <f>'FINAL LOADSHAPES'!K74</f>
        <v>7.3873085056199621E-3</v>
      </c>
      <c r="E71" s="52">
        <f>'FINAL LOADSHAPES'!L74</f>
        <v>1.0534463422694654E-2</v>
      </c>
      <c r="F71" s="52">
        <f>'FINAL LOADSHAPES'!M74</f>
        <v>6.9527609464658472E-3</v>
      </c>
      <c r="G71" s="52">
        <f>'FINAL LOADSHAPES'!N74</f>
        <v>1.1184738942614082E-2</v>
      </c>
      <c r="H71" s="52">
        <f>'FINAL LOADSHAPES'!O74</f>
        <v>8.2564036239281928E-3</v>
      </c>
      <c r="I71" s="52">
        <f>'FINAL LOADSHAPES'!P74</f>
        <v>1.1314794046597965E-2</v>
      </c>
      <c r="J71" s="52">
        <f>'FINAL LOADSHAPES'!Q74</f>
        <v>7.1700347260429051E-3</v>
      </c>
      <c r="K71" s="52">
        <f>'FINAL LOADSHAPES'!R74</f>
        <v>0.11018263038993786</v>
      </c>
      <c r="L71" s="52">
        <f>'FINAL LOADSHAPES'!S74</f>
        <v>6.5384857780717801E-2</v>
      </c>
      <c r="M71" s="52">
        <f>'FINAL LOADSHAPES'!T74</f>
        <v>0.10399259497477278</v>
      </c>
      <c r="N71" s="52">
        <f>'FINAL LOADSHAPES'!U74</f>
        <v>6.7252996574452592E-2</v>
      </c>
      <c r="O71" s="52">
        <f>'FINAL LOADSHAPES'!V74</f>
        <v>0.11265864455600387</v>
      </c>
      <c r="P71" s="52">
        <f>'FINAL LOADSHAPES'!W74</f>
        <v>6.1648580193248217E-2</v>
      </c>
      <c r="Q71" s="52">
        <f>'FINAL LOADSHAPES'!X74</f>
        <v>0.10770661622387181</v>
      </c>
      <c r="R71" s="52">
        <f>'FINAL LOADSHAPES'!Y74</f>
        <v>6.9121135368187397E-2</v>
      </c>
      <c r="S71" s="52">
        <f>'FINAL LOADSHAPES'!Z74</f>
        <v>0.10523060205780582</v>
      </c>
      <c r="T71" s="52">
        <f>'FINAL LOADSHAPES'!AA74</f>
        <v>6.5384857780717801E-2</v>
      </c>
      <c r="U71" s="52">
        <f>'FINAL LOADSHAPES'!AB74</f>
        <v>1.1835014462533501E-2</v>
      </c>
      <c r="V71" s="52">
        <f>'FINAL LOADSHAPES'!AC74</f>
        <v>7.1700347260429051E-3</v>
      </c>
      <c r="W71" s="52">
        <f>'FINAL LOADSHAPES'!AD74</f>
        <v>1.0924628734646311E-2</v>
      </c>
      <c r="X71" s="52">
        <f>'FINAL LOADSHAPES'!AE74</f>
        <v>7.821856064774077E-3</v>
      </c>
      <c r="Y71" s="52">
        <f>'FINAL LOADSHAPES'!AF74</f>
        <v>1.1574904254565734E-2</v>
      </c>
      <c r="Z71" s="52">
        <f>'FINAL LOADSHAPES'!AG74</f>
        <v>7.6045822851970209E-3</v>
      </c>
      <c r="AA71" s="54">
        <f t="shared" si="0"/>
        <v>0.99999999999998879</v>
      </c>
    </row>
    <row r="72" spans="2:27" s="54" customFormat="1" x14ac:dyDescent="0.2">
      <c r="B72" s="54" t="s">
        <v>439</v>
      </c>
      <c r="C72" s="52">
        <f>'FINAL LOADSHAPES'!J75</f>
        <v>3.9173384266167802E-2</v>
      </c>
      <c r="D72" s="52">
        <f>'FINAL LOADSHAPES'!K75</f>
        <v>8.5992763729457689E-2</v>
      </c>
      <c r="E72" s="52">
        <f>'FINAL LOADSHAPES'!L75</f>
        <v>3.5256045839551019E-2</v>
      </c>
      <c r="F72" s="52">
        <f>'FINAL LOADSHAPES'!M75</f>
        <v>8.0934365863018998E-2</v>
      </c>
      <c r="G72" s="52">
        <f>'FINAL LOADSHAPES'!N75</f>
        <v>3.7432344965449234E-2</v>
      </c>
      <c r="H72" s="52">
        <f>'FINAL LOADSHAPES'!O75</f>
        <v>9.6109559462335042E-2</v>
      </c>
      <c r="I72" s="52">
        <f>'FINAL LOADSHAPES'!P75</f>
        <v>3.7867604790628874E-2</v>
      </c>
      <c r="J72" s="52">
        <f>'FINAL LOADSHAPES'!Q75</f>
        <v>8.3463564796238343E-2</v>
      </c>
      <c r="K72" s="52">
        <f>'FINAL LOADSHAPES'!R75</f>
        <v>8.2830876480550816E-3</v>
      </c>
      <c r="L72" s="52">
        <f>'FINAL LOADSHAPES'!S75</f>
        <v>1.6952580262681365E-2</v>
      </c>
      <c r="M72" s="52">
        <f>'FINAL LOADSHAPES'!T75</f>
        <v>7.8177456453553569E-3</v>
      </c>
      <c r="N72" s="52">
        <f>'FINAL LOADSHAPES'!U75</f>
        <v>1.7436939698757974E-2</v>
      </c>
      <c r="O72" s="52">
        <f>'FINAL LOADSHAPES'!V75</f>
        <v>8.4692244491349714E-3</v>
      </c>
      <c r="P72" s="52">
        <f>'FINAL LOADSHAPES'!W75</f>
        <v>1.5983861390528143E-2</v>
      </c>
      <c r="Q72" s="52">
        <f>'FINAL LOADSHAPES'!X75</f>
        <v>8.0969508469751917E-3</v>
      </c>
      <c r="R72" s="52">
        <f>'FINAL LOADSHAPES'!Y75</f>
        <v>1.7921299134834586E-2</v>
      </c>
      <c r="S72" s="52">
        <f>'FINAL LOADSHAPES'!Z75</f>
        <v>7.9108140458953018E-3</v>
      </c>
      <c r="T72" s="52">
        <f>'FINAL LOADSHAPES'!AA75</f>
        <v>1.6952580262681365E-2</v>
      </c>
      <c r="U72" s="52">
        <f>'FINAL LOADSHAPES'!AB75</f>
        <v>3.9608644091347435E-2</v>
      </c>
      <c r="V72" s="52">
        <f>'FINAL LOADSHAPES'!AC75</f>
        <v>8.3463564796238343E-2</v>
      </c>
      <c r="W72" s="52">
        <f>'FINAL LOADSHAPES'!AD75</f>
        <v>3.6561825315089946E-2</v>
      </c>
      <c r="X72" s="52">
        <f>'FINAL LOADSHAPES'!AE75</f>
        <v>9.1051161595896379E-2</v>
      </c>
      <c r="Y72" s="52">
        <f>'FINAL LOADSHAPES'!AF75</f>
        <v>3.8738124440988154E-2</v>
      </c>
      <c r="Z72" s="52">
        <f>'FINAL LOADSHAPES'!AG75</f>
        <v>8.8521962662677034E-2</v>
      </c>
      <c r="AA72" s="54">
        <f t="shared" ref="AA72:AA73" si="1">SUM(C72:Z72)</f>
        <v>0.99999999999998335</v>
      </c>
    </row>
    <row r="73" spans="2:27" s="54" customFormat="1" x14ac:dyDescent="0.2">
      <c r="B73" s="54" t="s">
        <v>447</v>
      </c>
      <c r="C73" s="52">
        <f>'FINAL LOADSHAPES'!J76</f>
        <v>4.4985197368421055E-2</v>
      </c>
      <c r="D73" s="52">
        <f>'FINAL LOADSHAPES'!K76</f>
        <v>9.8204979253112029E-2</v>
      </c>
      <c r="E73" s="52">
        <f>'FINAL LOADSHAPES'!L76</f>
        <v>4.0486677631578948E-2</v>
      </c>
      <c r="F73" s="52">
        <f>'FINAL LOADSHAPES'!M76</f>
        <v>9.2428215767634866E-2</v>
      </c>
      <c r="G73" s="52">
        <f>'FINAL LOADSHAPES'!N76</f>
        <v>4.2985855263157902E-2</v>
      </c>
      <c r="H73" s="52">
        <f>'FINAL LOADSHAPES'!O76</f>
        <v>0.1097585062240664</v>
      </c>
      <c r="I73" s="52">
        <f>'FINAL LOADSHAPES'!P76</f>
        <v>4.3485690789473695E-2</v>
      </c>
      <c r="J73" s="52">
        <f>'FINAL LOADSHAPES'!Q76</f>
        <v>9.5316597510373455E-2</v>
      </c>
      <c r="K73" s="52">
        <f>'FINAL LOADSHAPES'!R76</f>
        <v>0</v>
      </c>
      <c r="L73" s="52">
        <f>'FINAL LOADSHAPES'!S76</f>
        <v>0</v>
      </c>
      <c r="M73" s="52">
        <f>'FINAL LOADSHAPES'!T76</f>
        <v>0</v>
      </c>
      <c r="N73" s="52">
        <f>'FINAL LOADSHAPES'!U76</f>
        <v>0</v>
      </c>
      <c r="O73" s="52">
        <f>'FINAL LOADSHAPES'!V76</f>
        <v>0</v>
      </c>
      <c r="P73" s="52">
        <f>'FINAL LOADSHAPES'!W76</f>
        <v>0</v>
      </c>
      <c r="Q73" s="52">
        <f>'FINAL LOADSHAPES'!X76</f>
        <v>0</v>
      </c>
      <c r="R73" s="52">
        <f>'FINAL LOADSHAPES'!Y76</f>
        <v>0</v>
      </c>
      <c r="S73" s="52">
        <f>'FINAL LOADSHAPES'!Z76</f>
        <v>0</v>
      </c>
      <c r="T73" s="52">
        <f>'FINAL LOADSHAPES'!AA76</f>
        <v>0</v>
      </c>
      <c r="U73" s="52">
        <f>'FINAL LOADSHAPES'!AB76</f>
        <v>4.5485032894736842E-2</v>
      </c>
      <c r="V73" s="52">
        <f>'FINAL LOADSHAPES'!AC76</f>
        <v>9.5316597510373455E-2</v>
      </c>
      <c r="W73" s="52">
        <f>'FINAL LOADSHAPES'!AD76</f>
        <v>4.1986184210526321E-2</v>
      </c>
      <c r="X73" s="52">
        <f>'FINAL LOADSHAPES'!AE76</f>
        <v>0.10398174273858922</v>
      </c>
      <c r="Y73" s="52">
        <f>'FINAL LOADSHAPES'!AF76</f>
        <v>4.4485361842105262E-2</v>
      </c>
      <c r="Z73" s="52">
        <f>'FINAL LOADSHAPES'!AG76</f>
        <v>0.10109336099585063</v>
      </c>
      <c r="AA73" s="54">
        <f t="shared" si="1"/>
        <v>1</v>
      </c>
    </row>
    <row r="74" spans="2:27" x14ac:dyDescent="0.2">
      <c r="B74" s="53" t="s">
        <v>400</v>
      </c>
      <c r="C74" s="56">
        <f>'FINAL LOADSHAPES'!J78</f>
        <v>5.3735580389327874E-2</v>
      </c>
      <c r="D74" s="56">
        <f>'FINAL LOADSHAPES'!K78</f>
        <v>3.0728130506450475E-2</v>
      </c>
      <c r="E74" s="56">
        <f>'FINAL LOADSHAPES'!L78</f>
        <v>4.8362022350395086E-2</v>
      </c>
      <c r="F74" s="56">
        <f>'FINAL LOADSHAPES'!M78</f>
        <v>2.892059341783574E-2</v>
      </c>
      <c r="G74" s="56">
        <f>'FINAL LOADSHAPES'!N78</f>
        <v>5.1347332372024421E-2</v>
      </c>
      <c r="H74" s="56">
        <f>'FINAL LOADSHAPES'!O78</f>
        <v>3.4343204683679941E-2</v>
      </c>
      <c r="I74" s="56">
        <f>'FINAL LOADSHAPES'!P78</f>
        <v>5.1944394376350282E-2</v>
      </c>
      <c r="J74" s="56">
        <f>'FINAL LOADSHAPES'!Q78</f>
        <v>2.9824361962143105E-2</v>
      </c>
      <c r="K74" s="56">
        <f>'FINAL LOADSHAPES'!R78</f>
        <v>5.3478855096140129E-2</v>
      </c>
      <c r="L74" s="56">
        <f>'FINAL LOADSHAPES'!S78</f>
        <v>3.1259729140721226E-2</v>
      </c>
      <c r="M74" s="56">
        <f>'FINAL LOADSHAPES'!T78</f>
        <v>5.0474425034559213E-2</v>
      </c>
      <c r="N74" s="56">
        <f>'FINAL LOADSHAPES'!U78</f>
        <v>3.2152864259027553E-2</v>
      </c>
      <c r="O74" s="56">
        <f>'FINAL LOADSHAPES'!V78</f>
        <v>5.4680627120772485E-2</v>
      </c>
      <c r="P74" s="56">
        <f>'FINAL LOADSHAPES'!W78</f>
        <v>2.9473458904108584E-2</v>
      </c>
      <c r="Q74" s="56">
        <f>'FINAL LOADSHAPES'!X78</f>
        <v>5.227708307150776E-2</v>
      </c>
      <c r="R74" s="56">
        <f>'FINAL LOADSHAPES'!Y78</f>
        <v>3.3045999377333872E-2</v>
      </c>
      <c r="S74" s="56">
        <f>'FINAL LOADSHAPES'!Z78</f>
        <v>5.1075311046875398E-2</v>
      </c>
      <c r="T74" s="56">
        <f>'FINAL LOADSHAPES'!AA78</f>
        <v>3.1259729140721226E-2</v>
      </c>
      <c r="U74" s="56">
        <f>'FINAL LOADSHAPES'!AB78</f>
        <v>5.4332642393653735E-2</v>
      </c>
      <c r="V74" s="56">
        <f>'FINAL LOADSHAPES'!AC78</f>
        <v>2.9824361962143105E-2</v>
      </c>
      <c r="W74" s="56">
        <f>'FINAL LOADSHAPES'!AD78</f>
        <v>5.0153208363372684E-2</v>
      </c>
      <c r="X74" s="56">
        <f>'FINAL LOADSHAPES'!AE78</f>
        <v>3.253566759506521E-2</v>
      </c>
      <c r="Y74" s="56">
        <f>'FINAL LOADSHAPES'!AF78</f>
        <v>5.3138518385002012E-2</v>
      </c>
      <c r="Z74" s="56">
        <f>'FINAL LOADSHAPES'!AG78</f>
        <v>3.163189905075784E-2</v>
      </c>
      <c r="AA74" s="28">
        <f t="shared" ref="AA74" si="2">SUM(C74:Z74)</f>
        <v>0.99999999999996902</v>
      </c>
    </row>
  </sheetData>
  <mergeCells count="15">
    <mergeCell ref="AA2:AB2"/>
    <mergeCell ref="AC2:AD2"/>
    <mergeCell ref="AE2:AF2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</mergeCells>
  <pageMargins left="0.7" right="0.7" top="0.75" bottom="0.75" header="0.3" footer="0.3"/>
  <pageSetup orientation="portrait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57B319AB822E4A9207DC7F31971FB9" ma:contentTypeVersion="0" ma:contentTypeDescription="Create a new document." ma:contentTypeScope="" ma:versionID="b0fef99e30053e2e7706bd2fa2d92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C6C309-7658-46C7-A83F-AD4BD72A3448}"/>
</file>

<file path=customXml/itemProps2.xml><?xml version="1.0" encoding="utf-8"?>
<ds:datastoreItem xmlns:ds="http://schemas.openxmlformats.org/officeDocument/2006/customXml" ds:itemID="{E421C273-4FEF-44DF-B0D1-3032FBC8AC5B}"/>
</file>

<file path=customXml/itemProps3.xml><?xml version="1.0" encoding="utf-8"?>
<ds:datastoreItem xmlns:ds="http://schemas.openxmlformats.org/officeDocument/2006/customXml" ds:itemID="{6648B35B-E571-42B9-8863-21C8C7F04A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Assignment</vt:lpstr>
      <vt:lpstr>Loadshapes from EVT adj</vt:lpstr>
      <vt:lpstr>Loadshapes from Ameren</vt:lpstr>
      <vt:lpstr>All Measure Loadshapes</vt:lpstr>
      <vt:lpstr>FINAL LOADSHAPES</vt:lpstr>
      <vt:lpstr>Sheet1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Damon Lane</dc:creator>
  <cp:lastModifiedBy>Samuel Dent</cp:lastModifiedBy>
  <dcterms:created xsi:type="dcterms:W3CDTF">2012-01-17T17:00:15Z</dcterms:created>
  <dcterms:modified xsi:type="dcterms:W3CDTF">2013-05-06T15:36:38Z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0x010100AD57B319AB822E4A9207DC7F31971FB9</vt:lpwstr>
  </property>
</Properties>
</file>