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840" yWindow="420" windowWidth="8940" windowHeight="6915" activeTab="1"/>
  </bookViews>
  <sheets>
    <sheet name="Sheet1" sheetId="1" r:id="rId1"/>
    <sheet name="2014 calc" sheetId="4" r:id="rId2"/>
    <sheet name="MF common" sheetId="2" r:id="rId3"/>
    <sheet name="Sheet3" sheetId="3" r:id="rId4"/>
  </sheets>
  <externalReferences>
    <externalReference r:id="rId5"/>
  </externalReferences>
  <definedNames>
    <definedName name="RDR" localSheetId="1">'[1]Interior and in unit'!$C$6</definedName>
    <definedName name="RDR">Sheet1!$C$5</definedName>
  </definedNames>
  <calcPr calcId="145621"/>
</workbook>
</file>

<file path=xl/calcChain.xml><?xml version="1.0" encoding="utf-8"?>
<calcChain xmlns="http://schemas.openxmlformats.org/spreadsheetml/2006/main">
  <c r="C23" i="2" l="1"/>
  <c r="H22" i="2"/>
  <c r="H23" i="2" s="1"/>
  <c r="C22" i="2"/>
  <c r="M21" i="2"/>
  <c r="M22" i="2" s="1"/>
  <c r="M23" i="2" s="1"/>
  <c r="H21" i="2"/>
  <c r="F4" i="2"/>
  <c r="N23" i="2" s="1"/>
  <c r="E4" i="2"/>
  <c r="N18" i="2" s="1"/>
  <c r="E18" i="2" l="1"/>
  <c r="O18" i="2"/>
  <c r="J18" i="2"/>
  <c r="E21" i="2"/>
  <c r="I21" i="2"/>
  <c r="O21" i="2"/>
  <c r="D22" i="2"/>
  <c r="J22" i="2"/>
  <c r="N22" i="2"/>
  <c r="E23" i="2"/>
  <c r="I23" i="2"/>
  <c r="O23" i="2"/>
  <c r="D18" i="2"/>
  <c r="I18" i="2"/>
  <c r="D21" i="2"/>
  <c r="J21" i="2"/>
  <c r="N21" i="2"/>
  <c r="N24" i="2" s="1"/>
  <c r="F13" i="2" s="1"/>
  <c r="E22" i="2"/>
  <c r="I22" i="2"/>
  <c r="O22" i="2"/>
  <c r="D23" i="2"/>
  <c r="J23" i="2"/>
  <c r="F4" i="4"/>
  <c r="D21" i="4" s="1"/>
  <c r="E4" i="4"/>
  <c r="O18" i="4" s="1"/>
  <c r="C22" i="4"/>
  <c r="C23" i="4" s="1"/>
  <c r="M21" i="4"/>
  <c r="M22" i="4" s="1"/>
  <c r="M23" i="4" s="1"/>
  <c r="H21" i="4"/>
  <c r="H22" i="4" s="1"/>
  <c r="H23" i="4" s="1"/>
  <c r="E18" i="4"/>
  <c r="D18" i="4"/>
  <c r="J24" i="2" l="1"/>
  <c r="O24" i="2"/>
  <c r="E24" i="2"/>
  <c r="D24" i="2"/>
  <c r="D13" i="2" s="1"/>
  <c r="I24" i="2"/>
  <c r="E13" i="2" s="1"/>
  <c r="N25" i="2"/>
  <c r="I13" i="2" s="1"/>
  <c r="E21" i="4"/>
  <c r="I21" i="4"/>
  <c r="J21" i="4"/>
  <c r="N21" i="4"/>
  <c r="O21" i="4"/>
  <c r="D23" i="4"/>
  <c r="E23" i="4"/>
  <c r="I23" i="4"/>
  <c r="J23" i="4"/>
  <c r="N23" i="4"/>
  <c r="O23" i="4"/>
  <c r="I18" i="4"/>
  <c r="J18" i="4"/>
  <c r="N18" i="4"/>
  <c r="D22" i="4"/>
  <c r="E22" i="4"/>
  <c r="I22" i="4"/>
  <c r="J22" i="4"/>
  <c r="N22" i="4"/>
  <c r="O22" i="4"/>
  <c r="F14" i="2" l="1"/>
  <c r="O25" i="2"/>
  <c r="I14" i="2" s="1"/>
  <c r="E14" i="2"/>
  <c r="J25" i="2"/>
  <c r="H14" i="2" s="1"/>
  <c r="D25" i="2"/>
  <c r="G13" i="2" s="1"/>
  <c r="D14" i="2"/>
  <c r="E25" i="2"/>
  <c r="G14" i="2" s="1"/>
  <c r="I25" i="2"/>
  <c r="H13" i="2" s="1"/>
  <c r="O24" i="4"/>
  <c r="N24" i="4"/>
  <c r="J24" i="4"/>
  <c r="I24" i="4"/>
  <c r="E24" i="4"/>
  <c r="D24" i="4"/>
  <c r="D25" i="4" s="1"/>
  <c r="C4" i="1"/>
  <c r="D13" i="4" l="1"/>
  <c r="G13" i="4"/>
  <c r="D14" i="4"/>
  <c r="E25" i="4"/>
  <c r="G14" i="4" s="1"/>
  <c r="I25" i="4"/>
  <c r="H13" i="4" s="1"/>
  <c r="E13" i="4"/>
  <c r="J25" i="4"/>
  <c r="H14" i="4" s="1"/>
  <c r="E14" i="4"/>
  <c r="N25" i="4"/>
  <c r="I13" i="4" s="1"/>
  <c r="F13" i="4"/>
  <c r="O25" i="4"/>
  <c r="I14" i="4" s="1"/>
  <c r="F14" i="4"/>
  <c r="K5" i="1"/>
  <c r="K7" i="1" s="1"/>
  <c r="J5" i="1"/>
  <c r="I5" i="1"/>
  <c r="E37" i="1"/>
  <c r="F37" i="1" s="1"/>
  <c r="G37" i="1" s="1"/>
  <c r="E23" i="1"/>
  <c r="F23" i="1" s="1"/>
  <c r="G23" i="1" s="1"/>
  <c r="E9" i="1"/>
  <c r="F9" i="1" s="1"/>
  <c r="G9" i="1" s="1"/>
  <c r="J7" i="1"/>
  <c r="I7" i="1"/>
  <c r="G47" i="1" l="1"/>
  <c r="G43" i="1"/>
  <c r="G39" i="1"/>
  <c r="G33" i="1"/>
  <c r="G29" i="1"/>
  <c r="G25" i="1"/>
  <c r="G19" i="1"/>
  <c r="G15" i="1"/>
  <c r="G11" i="1"/>
  <c r="E11" i="1"/>
  <c r="E33" i="1"/>
  <c r="F19" i="1"/>
  <c r="E19" i="1"/>
  <c r="E15" i="1"/>
  <c r="F47" i="1"/>
  <c r="E47" i="1"/>
  <c r="D47" i="1" s="1"/>
  <c r="F43" i="1"/>
  <c r="E43" i="1"/>
  <c r="D43" i="1" s="1"/>
  <c r="K54" i="1" s="1"/>
  <c r="K61" i="1" s="1"/>
  <c r="F39" i="1"/>
  <c r="E39" i="1"/>
  <c r="D39" i="1" s="1"/>
  <c r="K53" i="1" s="1"/>
  <c r="K60" i="1" s="1"/>
  <c r="F33" i="1"/>
  <c r="F29" i="1"/>
  <c r="E29" i="1"/>
  <c r="D29" i="1" s="1"/>
  <c r="J54" i="1" s="1"/>
  <c r="J61" i="1" s="1"/>
  <c r="F25" i="1"/>
  <c r="E25" i="1"/>
  <c r="D25" i="1" s="1"/>
  <c r="J53" i="1" s="1"/>
  <c r="J60" i="1" s="1"/>
  <c r="F15" i="1"/>
  <c r="F11" i="1"/>
  <c r="D11" i="1"/>
  <c r="D26" i="1"/>
  <c r="E53" i="1" s="1"/>
  <c r="E60" i="1" s="1"/>
  <c r="D30" i="1"/>
  <c r="E54" i="1" s="1"/>
  <c r="E61" i="1" s="1"/>
  <c r="D40" i="1"/>
  <c r="F53" i="1" s="1"/>
  <c r="F60" i="1" s="1"/>
  <c r="D44" i="1"/>
  <c r="F54" i="1" s="1"/>
  <c r="F61" i="1" s="1"/>
  <c r="D12" i="1" l="1"/>
  <c r="D53" i="1" s="1"/>
  <c r="D60" i="1" s="1"/>
  <c r="I53" i="1"/>
  <c r="I60" i="1" s="1"/>
  <c r="D48" i="1"/>
  <c r="K56" i="1"/>
  <c r="K63" i="1" s="1"/>
  <c r="K55" i="1"/>
  <c r="K62" i="1" s="1"/>
  <c r="F55" i="1"/>
  <c r="F62" i="1" s="1"/>
  <c r="F56" i="1"/>
  <c r="F63" i="1" s="1"/>
  <c r="D15" i="1"/>
  <c r="D19" i="1"/>
  <c r="D33" i="1"/>
  <c r="D34" i="1" l="1"/>
  <c r="J56" i="1"/>
  <c r="J63" i="1" s="1"/>
  <c r="J55" i="1"/>
  <c r="J62" i="1" s="1"/>
  <c r="D20" i="1"/>
  <c r="I56" i="1"/>
  <c r="I63" i="1" s="1"/>
  <c r="I55" i="1"/>
  <c r="I62" i="1" s="1"/>
  <c r="D16" i="1"/>
  <c r="D54" i="1" s="1"/>
  <c r="D61" i="1" s="1"/>
  <c r="I54" i="1"/>
  <c r="I61" i="1" s="1"/>
  <c r="E55" i="1"/>
  <c r="E62" i="1" s="1"/>
  <c r="E56" i="1"/>
  <c r="E63" i="1" s="1"/>
  <c r="D55" i="1"/>
  <c r="D62" i="1" s="1"/>
  <c r="D56" i="1"/>
  <c r="D63" i="1" s="1"/>
</calcChain>
</file>

<file path=xl/comments1.xml><?xml version="1.0" encoding="utf-8"?>
<comments xmlns="http://schemas.openxmlformats.org/spreadsheetml/2006/main">
  <authors>
    <author>Francis</author>
  </authors>
  <commentList>
    <comment ref="D11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15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19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5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9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33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39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3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7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</commentList>
</comments>
</file>

<file path=xl/sharedStrings.xml><?xml version="1.0" encoding="utf-8"?>
<sst xmlns="http://schemas.openxmlformats.org/spreadsheetml/2006/main" count="217" uniqueCount="61">
  <si>
    <t>Calculation of O&amp;M Impact for Baseline Adjustment</t>
  </si>
  <si>
    <t>Bulb Assumptions</t>
  </si>
  <si>
    <t>Inc</t>
  </si>
  <si>
    <t>Halogen</t>
  </si>
  <si>
    <t>CFL</t>
  </si>
  <si>
    <t>Real Discount Rate (RDR)</t>
  </si>
  <si>
    <t>Component 1 Life (years)</t>
  </si>
  <si>
    <t>Component 1 Replacement Cost</t>
  </si>
  <si>
    <t>Year</t>
  </si>
  <si>
    <t>(June 2012 - May 2013)</t>
  </si>
  <si>
    <t>Measure Life</t>
  </si>
  <si>
    <t>Lumen Range</t>
  </si>
  <si>
    <t>NPV</t>
  </si>
  <si>
    <t>1490-2600</t>
  </si>
  <si>
    <t>Baseline Replacement Costs</t>
  </si>
  <si>
    <t>Levelized Cost</t>
  </si>
  <si>
    <t>Life</t>
  </si>
  <si>
    <t>1050-1489</t>
  </si>
  <si>
    <t>310-1049</t>
  </si>
  <si>
    <t xml:space="preserve">Levelized annual replacement cost savings </t>
  </si>
  <si>
    <t>750-1049</t>
  </si>
  <si>
    <t>310-749</t>
  </si>
  <si>
    <t>June 2012 - May 2013</t>
  </si>
  <si>
    <t>June 2013 - May 2014</t>
  </si>
  <si>
    <t>June 2014 - May 2015</t>
  </si>
  <si>
    <t>Hours</t>
  </si>
  <si>
    <t>Annual Component 1 Replacement Cost</t>
  </si>
  <si>
    <t>(minus first bulb cost (included in measure cost)</t>
  </si>
  <si>
    <t>(June 2013 - May 2014)</t>
  </si>
  <si>
    <t>(June 2014 - May 2015)</t>
  </si>
  <si>
    <t>(0.2 of final year)</t>
  </si>
  <si>
    <t>Misc value</t>
  </si>
  <si>
    <t>Multiply by 0.98 ISR</t>
  </si>
  <si>
    <t>Data tables are provided at the top of this sheet with the calculations lower down. The values in the TRM table are referenced cells.</t>
  </si>
  <si>
    <t>Std Inc.</t>
  </si>
  <si>
    <t>EISA Compliant Halogen</t>
  </si>
  <si>
    <t>LED-A</t>
  </si>
  <si>
    <t>Installation Location</t>
  </si>
  <si>
    <t>Baseline lamps used per year</t>
  </si>
  <si>
    <t>2020 &amp; after</t>
  </si>
  <si>
    <t>N/A</t>
  </si>
  <si>
    <t>Location</t>
  </si>
  <si>
    <t>Lumen Level</t>
  </si>
  <si>
    <t>NPV of replacement costs for period</t>
  </si>
  <si>
    <t>Levelized annual replacement cost savings</t>
  </si>
  <si>
    <t>June 2015 - May 2016</t>
  </si>
  <si>
    <t>June 2016 - May 2017</t>
  </si>
  <si>
    <t>Lumens &lt;310 or &gt;2600 (non-EISA compliant)</t>
  </si>
  <si>
    <t>Lumens ≥ 310 and ≤ 2600 (EISA compliant)</t>
  </si>
  <si>
    <t>Discount Rate</t>
  </si>
  <si>
    <t>Hours before needing new bulb</t>
  </si>
  <si>
    <t>(both incandescent and halogen)</t>
  </si>
  <si>
    <t>Installation year:</t>
  </si>
  <si>
    <t>Non EISA compliant</t>
  </si>
  <si>
    <t>EISA Compliant</t>
  </si>
  <si>
    <t>NPV of all baseline replacement costs:</t>
  </si>
  <si>
    <t>Levelized annual cost:</t>
  </si>
  <si>
    <t>Commercial</t>
  </si>
  <si>
    <t>Hours of Use per year</t>
  </si>
  <si>
    <t xml:space="preserve">Measure Life in Years </t>
  </si>
  <si>
    <t>The annual levelized baseline replacement costs using the statewide real discount rate of 5.34% are presented below: (table for TRM)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</si>
</sst>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  <numFmt numFmtId="165" formatCode="&quot;$&quot;#,##0.00"/>
  </numFmts>
  <fonts count="21" x14ac:knownFonts="1">
    <font>
      <sz val="11"/>
      <color theme="1"/>
      <name val="Calibri"/>
      <family val="2"/>
      <scheme val="minor"/>
    </font>
    <font>
      <b/>
      <sz val="14"/>
      <color indexed="9"/>
      <name val="Arial"/>
      <family val="2"/>
    </font>
    <font>
      <sz val="14"/>
      <color indexed="9"/>
      <name val="Arial"/>
      <family val="2"/>
    </font>
    <font>
      <b/>
      <sz val="10"/>
      <name val="Arial"/>
      <family val="2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Helv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FFFFFF"/>
      <name val="Calibri"/>
      <family val="2"/>
      <scheme val="minor"/>
    </font>
    <font>
      <sz val="10"/>
      <color rgb="FFFF0000"/>
      <name val="Times New Roman"/>
      <family val="1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44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104">
    <xf numFmtId="0" fontId="0" fillId="0" borderId="0" xfId="0"/>
    <xf numFmtId="1" fontId="0" fillId="3" borderId="1" xfId="0" applyNumberFormat="1" applyFill="1" applyBorder="1" applyAlignment="1">
      <alignment horizontal="center"/>
    </xf>
    <xf numFmtId="0" fontId="4" fillId="0" borderId="0" xfId="0" applyFont="1"/>
    <xf numFmtId="0" fontId="0" fillId="0" borderId="0" xfId="0" applyBorder="1"/>
    <xf numFmtId="0" fontId="0" fillId="0" borderId="4" xfId="0" applyBorder="1"/>
    <xf numFmtId="0" fontId="0" fillId="6" borderId="4" xfId="0" applyFill="1" applyBorder="1" applyAlignment="1">
      <alignment horizontal="center" wrapText="1"/>
    </xf>
    <xf numFmtId="0" fontId="2" fillId="2" borderId="0" xfId="1" applyFont="1" applyFill="1"/>
    <xf numFmtId="0" fontId="5" fillId="0" borderId="0" xfId="1"/>
    <xf numFmtId="0" fontId="3" fillId="0" borderId="0" xfId="1" applyFont="1" applyAlignment="1">
      <alignment wrapText="1"/>
    </xf>
    <xf numFmtId="0" fontId="5" fillId="0" borderId="0" xfId="1" applyAlignment="1">
      <alignment horizontal="right"/>
    </xf>
    <xf numFmtId="164" fontId="5" fillId="3" borderId="1" xfId="1" applyNumberFormat="1" applyFill="1" applyBorder="1" applyAlignment="1">
      <alignment horizontal="center"/>
    </xf>
    <xf numFmtId="0" fontId="3" fillId="0" borderId="4" xfId="1" applyFont="1" applyBorder="1" applyAlignment="1">
      <alignment horizontal="center"/>
    </xf>
    <xf numFmtId="10" fontId="5" fillId="4" borderId="5" xfId="1" applyNumberFormat="1" applyFill="1" applyBorder="1"/>
    <xf numFmtId="2" fontId="5" fillId="3" borderId="4" xfId="1" applyNumberFormat="1" applyFill="1" applyBorder="1" applyAlignment="1">
      <alignment horizontal="center"/>
    </xf>
    <xf numFmtId="165" fontId="5" fillId="3" borderId="4" xfId="1" applyNumberFormat="1" applyFill="1" applyBorder="1" applyAlignment="1">
      <alignment horizontal="center"/>
    </xf>
    <xf numFmtId="0" fontId="5" fillId="0" borderId="0" xfId="1" applyAlignment="1">
      <alignment horizontal="center"/>
    </xf>
    <xf numFmtId="0" fontId="5" fillId="0" borderId="0" xfId="1" applyFont="1"/>
    <xf numFmtId="0" fontId="6" fillId="0" borderId="0" xfId="1" applyFont="1" applyAlignment="1">
      <alignment wrapText="1"/>
    </xf>
    <xf numFmtId="0" fontId="5" fillId="0" borderId="0" xfId="1" applyBorder="1"/>
    <xf numFmtId="0" fontId="5" fillId="0" borderId="0" xfId="1" applyFont="1" applyAlignment="1">
      <alignment horizontal="right"/>
    </xf>
    <xf numFmtId="8" fontId="5" fillId="4" borderId="6" xfId="1" applyNumberFormat="1" applyFill="1" applyBorder="1" applyAlignment="1">
      <alignment horizontal="center"/>
    </xf>
    <xf numFmtId="165" fontId="5" fillId="0" borderId="6" xfId="1" applyNumberFormat="1" applyBorder="1"/>
    <xf numFmtId="165" fontId="0" fillId="0" borderId="7" xfId="2" applyNumberFormat="1" applyFont="1" applyBorder="1"/>
    <xf numFmtId="8" fontId="7" fillId="5" borderId="8" xfId="1" applyNumberFormat="1" applyFont="1" applyFill="1" applyBorder="1"/>
    <xf numFmtId="0" fontId="6" fillId="0" borderId="0" xfId="1" applyFont="1" applyAlignment="1">
      <alignment horizontal="center" wrapText="1"/>
    </xf>
    <xf numFmtId="165" fontId="0" fillId="0" borderId="0" xfId="2" applyNumberFormat="1" applyFont="1" applyBorder="1" applyAlignment="1">
      <alignment horizontal="center"/>
    </xf>
    <xf numFmtId="0" fontId="7" fillId="0" borderId="0" xfId="1" applyFont="1" applyAlignment="1">
      <alignment horizontal="right"/>
    </xf>
    <xf numFmtId="0" fontId="7" fillId="5" borderId="9" xfId="1" applyFont="1" applyFill="1" applyBorder="1"/>
    <xf numFmtId="165" fontId="5" fillId="0" borderId="0" xfId="1" applyNumberFormat="1" applyBorder="1"/>
    <xf numFmtId="165" fontId="0" fillId="0" borderId="0" xfId="2" applyNumberFormat="1" applyFont="1" applyBorder="1"/>
    <xf numFmtId="165" fontId="5" fillId="0" borderId="0" xfId="1" applyNumberFormat="1"/>
    <xf numFmtId="8" fontId="5" fillId="0" borderId="4" xfId="1" applyNumberFormat="1" applyBorder="1" applyAlignment="1">
      <alignment horizontal="center"/>
    </xf>
    <xf numFmtId="1" fontId="0" fillId="3" borderId="4" xfId="0" applyNumberFormat="1" applyFill="1" applyBorder="1" applyAlignment="1">
      <alignment horizontal="center"/>
    </xf>
    <xf numFmtId="0" fontId="0" fillId="6" borderId="4" xfId="0" applyFill="1" applyBorder="1" applyAlignment="1">
      <alignment horizontal="center" wrapText="1"/>
    </xf>
    <xf numFmtId="0" fontId="10" fillId="0" borderId="0" xfId="0" applyFont="1"/>
    <xf numFmtId="0" fontId="11" fillId="0" borderId="5" xfId="0" applyFont="1" applyBorder="1" applyAlignment="1">
      <alignment horizontal="justify" vertical="center"/>
    </xf>
    <xf numFmtId="0" fontId="12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4" fillId="7" borderId="5" xfId="0" applyFont="1" applyFill="1" applyBorder="1" applyAlignment="1">
      <alignment horizontal="center" vertical="center" wrapText="1"/>
    </xf>
    <xf numFmtId="0" fontId="14" fillId="7" borderId="11" xfId="0" applyFont="1" applyFill="1" applyBorder="1" applyAlignment="1">
      <alignment horizontal="center" vertical="center" wrapText="1"/>
    </xf>
    <xf numFmtId="0" fontId="14" fillId="7" borderId="12" xfId="0" applyFont="1" applyFill="1" applyBorder="1" applyAlignment="1">
      <alignment horizontal="center" vertical="center" wrapText="1"/>
    </xf>
    <xf numFmtId="8" fontId="11" fillId="0" borderId="11" xfId="0" applyNumberFormat="1" applyFont="1" applyBorder="1" applyAlignment="1">
      <alignment horizontal="center" vertical="center"/>
    </xf>
    <xf numFmtId="8" fontId="15" fillId="0" borderId="11" xfId="0" applyNumberFormat="1" applyFont="1" applyBorder="1" applyAlignment="1">
      <alignment horizontal="center" vertical="center"/>
    </xf>
    <xf numFmtId="0" fontId="16" fillId="0" borderId="13" xfId="0" applyFont="1" applyBorder="1" applyAlignment="1">
      <alignment vertical="center" wrapText="1"/>
    </xf>
    <xf numFmtId="0" fontId="17" fillId="0" borderId="14" xfId="4" applyBorder="1" applyAlignment="1">
      <alignment vertical="center" wrapText="1"/>
    </xf>
    <xf numFmtId="2" fontId="0" fillId="0" borderId="12" xfId="0" applyNumberFormat="1" applyBorder="1"/>
    <xf numFmtId="0" fontId="11" fillId="0" borderId="13" xfId="0" applyFont="1" applyBorder="1" applyAlignment="1">
      <alignment horizontal="justify" vertical="center"/>
    </xf>
    <xf numFmtId="8" fontId="11" fillId="0" borderId="14" xfId="0" applyNumberFormat="1" applyFont="1" applyBorder="1" applyAlignment="1">
      <alignment horizontal="center" vertical="center"/>
    </xf>
    <xf numFmtId="0" fontId="16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/>
    </xf>
    <xf numFmtId="0" fontId="11" fillId="0" borderId="14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4" fillId="7" borderId="19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4" fillId="7" borderId="20" xfId="0" applyFont="1" applyFill="1" applyBorder="1" applyAlignment="1">
      <alignment horizontal="center" vertical="center" wrapText="1"/>
    </xf>
    <xf numFmtId="0" fontId="14" fillId="7" borderId="21" xfId="0" applyFont="1" applyFill="1" applyBorder="1" applyAlignment="1">
      <alignment horizontal="center" vertical="center" wrapText="1"/>
    </xf>
    <xf numFmtId="0" fontId="16" fillId="8" borderId="18" xfId="0" applyFont="1" applyFill="1" applyBorder="1" applyAlignment="1">
      <alignment vertical="center" wrapText="1"/>
    </xf>
    <xf numFmtId="8" fontId="16" fillId="8" borderId="22" xfId="0" applyNumberFormat="1" applyFont="1" applyFill="1" applyBorder="1" applyAlignment="1">
      <alignment vertical="center"/>
    </xf>
    <xf numFmtId="8" fontId="16" fillId="8" borderId="17" xfId="0" applyNumberFormat="1" applyFont="1" applyFill="1" applyBorder="1" applyAlignment="1">
      <alignment vertical="center"/>
    </xf>
    <xf numFmtId="8" fontId="16" fillId="8" borderId="16" xfId="0" applyNumberFormat="1" applyFont="1" applyFill="1" applyBorder="1" applyAlignment="1">
      <alignment vertical="center"/>
    </xf>
    <xf numFmtId="8" fontId="16" fillId="8" borderId="15" xfId="0" applyNumberFormat="1" applyFont="1" applyFill="1" applyBorder="1" applyAlignment="1">
      <alignment vertical="center"/>
    </xf>
    <xf numFmtId="8" fontId="16" fillId="8" borderId="18" xfId="0" applyNumberFormat="1" applyFont="1" applyFill="1" applyBorder="1" applyAlignment="1">
      <alignment vertical="center"/>
    </xf>
    <xf numFmtId="0" fontId="16" fillId="8" borderId="24" xfId="0" applyFont="1" applyFill="1" applyBorder="1" applyAlignment="1">
      <alignment vertical="center" wrapText="1"/>
    </xf>
    <xf numFmtId="8" fontId="16" fillId="8" borderId="25" xfId="0" applyNumberFormat="1" applyFont="1" applyFill="1" applyBorder="1" applyAlignment="1">
      <alignment vertical="center"/>
    </xf>
    <xf numFmtId="8" fontId="16" fillId="8" borderId="26" xfId="0" applyNumberFormat="1" applyFont="1" applyFill="1" applyBorder="1" applyAlignment="1">
      <alignment vertical="center"/>
    </xf>
    <xf numFmtId="8" fontId="16" fillId="8" borderId="27" xfId="0" applyNumberFormat="1" applyFont="1" applyFill="1" applyBorder="1" applyAlignment="1">
      <alignment vertical="center"/>
    </xf>
    <xf numFmtId="8" fontId="16" fillId="8" borderId="23" xfId="0" applyNumberFormat="1" applyFont="1" applyFill="1" applyBorder="1" applyAlignment="1">
      <alignment vertical="center"/>
    </xf>
    <xf numFmtId="8" fontId="16" fillId="8" borderId="24" xfId="0" applyNumberFormat="1" applyFont="1" applyFill="1" applyBorder="1" applyAlignment="1">
      <alignment vertical="center"/>
    </xf>
    <xf numFmtId="0" fontId="0" fillId="9" borderId="6" xfId="0" applyFill="1" applyBorder="1"/>
    <xf numFmtId="10" fontId="0" fillId="9" borderId="11" xfId="3" applyNumberFormat="1" applyFont="1" applyFill="1" applyBorder="1"/>
    <xf numFmtId="0" fontId="19" fillId="0" borderId="0" xfId="0" applyFont="1"/>
    <xf numFmtId="0" fontId="19" fillId="9" borderId="6" xfId="0" applyFont="1" applyFill="1" applyBorder="1"/>
    <xf numFmtId="0" fontId="19" fillId="9" borderId="11" xfId="0" applyFont="1" applyFill="1" applyBorder="1"/>
    <xf numFmtId="164" fontId="19" fillId="0" borderId="0" xfId="0" applyNumberFormat="1" applyFont="1"/>
    <xf numFmtId="0" fontId="20" fillId="0" borderId="0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19" fillId="0" borderId="4" xfId="0" applyFont="1" applyBorder="1"/>
    <xf numFmtId="8" fontId="19" fillId="0" borderId="4" xfId="0" applyNumberFormat="1" applyFont="1" applyBorder="1"/>
    <xf numFmtId="8" fontId="19" fillId="0" borderId="0" xfId="0" applyNumberFormat="1" applyFont="1" applyBorder="1"/>
    <xf numFmtId="0" fontId="19" fillId="0" borderId="0" xfId="0" applyFont="1" applyBorder="1"/>
    <xf numFmtId="8" fontId="19" fillId="0" borderId="0" xfId="0" applyNumberFormat="1" applyFont="1"/>
    <xf numFmtId="8" fontId="0" fillId="0" borderId="0" xfId="0" applyNumberFormat="1"/>
    <xf numFmtId="164" fontId="16" fillId="0" borderId="14" xfId="0" applyNumberFormat="1" applyFont="1" applyBorder="1" applyAlignment="1">
      <alignment vertical="center" wrapText="1"/>
    </xf>
    <xf numFmtId="0" fontId="1" fillId="2" borderId="0" xfId="1" applyFont="1" applyFill="1" applyAlignment="1">
      <alignment horizontal="left" wrapText="1"/>
    </xf>
    <xf numFmtId="0" fontId="2" fillId="2" borderId="0" xfId="1" applyFont="1" applyFill="1" applyAlignment="1">
      <alignment horizontal="center"/>
    </xf>
    <xf numFmtId="0" fontId="3" fillId="0" borderId="0" xfId="1" applyFont="1" applyAlignment="1">
      <alignment horizontal="right" wrapText="1"/>
    </xf>
    <xf numFmtId="0" fontId="3" fillId="0" borderId="10" xfId="1" applyFont="1" applyBorder="1" applyAlignment="1">
      <alignment horizontal="right" wrapText="1"/>
    </xf>
    <xf numFmtId="0" fontId="3" fillId="0" borderId="4" xfId="1" applyFont="1" applyBorder="1" applyAlignment="1">
      <alignment horizontal="center"/>
    </xf>
    <xf numFmtId="0" fontId="0" fillId="6" borderId="2" xfId="0" applyFill="1" applyBorder="1" applyAlignment="1">
      <alignment horizontal="center" wrapText="1"/>
    </xf>
    <xf numFmtId="0" fontId="0" fillId="6" borderId="3" xfId="0" applyFill="1" applyBorder="1" applyAlignment="1">
      <alignment horizontal="center" wrapText="1"/>
    </xf>
    <xf numFmtId="0" fontId="0" fillId="6" borderId="4" xfId="0" applyFill="1" applyBorder="1" applyAlignment="1">
      <alignment horizontal="center"/>
    </xf>
    <xf numFmtId="0" fontId="0" fillId="6" borderId="4" xfId="0" applyFill="1" applyBorder="1" applyAlignment="1">
      <alignment horizontal="center" wrapText="1"/>
    </xf>
    <xf numFmtId="0" fontId="19" fillId="0" borderId="4" xfId="0" applyFont="1" applyBorder="1" applyAlignment="1">
      <alignment horizontal="center"/>
    </xf>
    <xf numFmtId="0" fontId="20" fillId="0" borderId="4" xfId="0" applyFont="1" applyBorder="1" applyAlignment="1">
      <alignment horizontal="center" vertical="center" wrapText="1"/>
    </xf>
    <xf numFmtId="0" fontId="14" fillId="7" borderId="15" xfId="0" applyFont="1" applyFill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center" vertical="center" wrapText="1"/>
    </xf>
    <xf numFmtId="0" fontId="14" fillId="7" borderId="16" xfId="0" applyFont="1" applyFill="1" applyBorder="1" applyAlignment="1">
      <alignment horizontal="center" vertical="center" wrapText="1"/>
    </xf>
    <xf numFmtId="0" fontId="14" fillId="7" borderId="20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7" borderId="18" xfId="0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</cellXfs>
  <cellStyles count="5">
    <cellStyle name="Currency 2" xfId="2"/>
    <cellStyle name="Hyperlink" xfId="4" builtinId="8"/>
    <cellStyle name="Normal" xfId="0" builtinId="0"/>
    <cellStyle name="Normal 2" xfId="1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veic.org/Consulting/2013%20Projects/Illinois_TRM/TRM%20Reference%20Documents/RES%20References/RES%20Lighting%20References/RES%20Standard%20CFL%20OM%20calc_1202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ior and in unit"/>
      <sheetName val="MF common area"/>
      <sheetName val="Exterior"/>
      <sheetName val="2014 calc"/>
    </sheetNames>
    <sheetDataSet>
      <sheetData sheetId="0">
        <row r="6">
          <cell r="C6">
            <v>5.2299999999999999E-2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L63"/>
  <sheetViews>
    <sheetView workbookViewId="0">
      <selection activeCell="C4" sqref="C4"/>
    </sheetView>
  </sheetViews>
  <sheetFormatPr defaultRowHeight="12.75" x14ac:dyDescent="0.2"/>
  <cols>
    <col min="1" max="1" width="9.85546875" style="7" customWidth="1"/>
    <col min="2" max="2" width="23" style="7" customWidth="1"/>
    <col min="3" max="3" width="13.7109375" style="7" customWidth="1"/>
    <col min="4" max="7" width="9.140625" style="7"/>
    <col min="8" max="8" width="14" style="7" customWidth="1"/>
    <col min="9" max="256" width="9.140625" style="7"/>
    <col min="257" max="257" width="9.85546875" style="7" customWidth="1"/>
    <col min="258" max="258" width="23" style="7" customWidth="1"/>
    <col min="259" max="259" width="13.7109375" style="7" customWidth="1"/>
    <col min="260" max="263" width="9.140625" style="7"/>
    <col min="264" max="264" width="14" style="7" customWidth="1"/>
    <col min="265" max="512" width="9.140625" style="7"/>
    <col min="513" max="513" width="9.85546875" style="7" customWidth="1"/>
    <col min="514" max="514" width="23" style="7" customWidth="1"/>
    <col min="515" max="515" width="13.7109375" style="7" customWidth="1"/>
    <col min="516" max="519" width="9.140625" style="7"/>
    <col min="520" max="520" width="14" style="7" customWidth="1"/>
    <col min="521" max="768" width="9.140625" style="7"/>
    <col min="769" max="769" width="9.85546875" style="7" customWidth="1"/>
    <col min="770" max="770" width="23" style="7" customWidth="1"/>
    <col min="771" max="771" width="13.7109375" style="7" customWidth="1"/>
    <col min="772" max="775" width="9.140625" style="7"/>
    <col min="776" max="776" width="14" style="7" customWidth="1"/>
    <col min="777" max="1024" width="9.140625" style="7"/>
    <col min="1025" max="1025" width="9.85546875" style="7" customWidth="1"/>
    <col min="1026" max="1026" width="23" style="7" customWidth="1"/>
    <col min="1027" max="1027" width="13.7109375" style="7" customWidth="1"/>
    <col min="1028" max="1031" width="9.140625" style="7"/>
    <col min="1032" max="1032" width="14" style="7" customWidth="1"/>
    <col min="1033" max="1280" width="9.140625" style="7"/>
    <col min="1281" max="1281" width="9.85546875" style="7" customWidth="1"/>
    <col min="1282" max="1282" width="23" style="7" customWidth="1"/>
    <col min="1283" max="1283" width="13.7109375" style="7" customWidth="1"/>
    <col min="1284" max="1287" width="9.140625" style="7"/>
    <col min="1288" max="1288" width="14" style="7" customWidth="1"/>
    <col min="1289" max="1536" width="9.140625" style="7"/>
    <col min="1537" max="1537" width="9.85546875" style="7" customWidth="1"/>
    <col min="1538" max="1538" width="23" style="7" customWidth="1"/>
    <col min="1539" max="1539" width="13.7109375" style="7" customWidth="1"/>
    <col min="1540" max="1543" width="9.140625" style="7"/>
    <col min="1544" max="1544" width="14" style="7" customWidth="1"/>
    <col min="1545" max="1792" width="9.140625" style="7"/>
    <col min="1793" max="1793" width="9.85546875" style="7" customWidth="1"/>
    <col min="1794" max="1794" width="23" style="7" customWidth="1"/>
    <col min="1795" max="1795" width="13.7109375" style="7" customWidth="1"/>
    <col min="1796" max="1799" width="9.140625" style="7"/>
    <col min="1800" max="1800" width="14" style="7" customWidth="1"/>
    <col min="1801" max="2048" width="9.140625" style="7"/>
    <col min="2049" max="2049" width="9.85546875" style="7" customWidth="1"/>
    <col min="2050" max="2050" width="23" style="7" customWidth="1"/>
    <col min="2051" max="2051" width="13.7109375" style="7" customWidth="1"/>
    <col min="2052" max="2055" width="9.140625" style="7"/>
    <col min="2056" max="2056" width="14" style="7" customWidth="1"/>
    <col min="2057" max="2304" width="9.140625" style="7"/>
    <col min="2305" max="2305" width="9.85546875" style="7" customWidth="1"/>
    <col min="2306" max="2306" width="23" style="7" customWidth="1"/>
    <col min="2307" max="2307" width="13.7109375" style="7" customWidth="1"/>
    <col min="2308" max="2311" width="9.140625" style="7"/>
    <col min="2312" max="2312" width="14" style="7" customWidth="1"/>
    <col min="2313" max="2560" width="9.140625" style="7"/>
    <col min="2561" max="2561" width="9.85546875" style="7" customWidth="1"/>
    <col min="2562" max="2562" width="23" style="7" customWidth="1"/>
    <col min="2563" max="2563" width="13.7109375" style="7" customWidth="1"/>
    <col min="2564" max="2567" width="9.140625" style="7"/>
    <col min="2568" max="2568" width="14" style="7" customWidth="1"/>
    <col min="2569" max="2816" width="9.140625" style="7"/>
    <col min="2817" max="2817" width="9.85546875" style="7" customWidth="1"/>
    <col min="2818" max="2818" width="23" style="7" customWidth="1"/>
    <col min="2819" max="2819" width="13.7109375" style="7" customWidth="1"/>
    <col min="2820" max="2823" width="9.140625" style="7"/>
    <col min="2824" max="2824" width="14" style="7" customWidth="1"/>
    <col min="2825" max="3072" width="9.140625" style="7"/>
    <col min="3073" max="3073" width="9.85546875" style="7" customWidth="1"/>
    <col min="3074" max="3074" width="23" style="7" customWidth="1"/>
    <col min="3075" max="3075" width="13.7109375" style="7" customWidth="1"/>
    <col min="3076" max="3079" width="9.140625" style="7"/>
    <col min="3080" max="3080" width="14" style="7" customWidth="1"/>
    <col min="3081" max="3328" width="9.140625" style="7"/>
    <col min="3329" max="3329" width="9.85546875" style="7" customWidth="1"/>
    <col min="3330" max="3330" width="23" style="7" customWidth="1"/>
    <col min="3331" max="3331" width="13.7109375" style="7" customWidth="1"/>
    <col min="3332" max="3335" width="9.140625" style="7"/>
    <col min="3336" max="3336" width="14" style="7" customWidth="1"/>
    <col min="3337" max="3584" width="9.140625" style="7"/>
    <col min="3585" max="3585" width="9.85546875" style="7" customWidth="1"/>
    <col min="3586" max="3586" width="23" style="7" customWidth="1"/>
    <col min="3587" max="3587" width="13.7109375" style="7" customWidth="1"/>
    <col min="3588" max="3591" width="9.140625" style="7"/>
    <col min="3592" max="3592" width="14" style="7" customWidth="1"/>
    <col min="3593" max="3840" width="9.140625" style="7"/>
    <col min="3841" max="3841" width="9.85546875" style="7" customWidth="1"/>
    <col min="3842" max="3842" width="23" style="7" customWidth="1"/>
    <col min="3843" max="3843" width="13.7109375" style="7" customWidth="1"/>
    <col min="3844" max="3847" width="9.140625" style="7"/>
    <col min="3848" max="3848" width="14" style="7" customWidth="1"/>
    <col min="3849" max="4096" width="9.140625" style="7"/>
    <col min="4097" max="4097" width="9.85546875" style="7" customWidth="1"/>
    <col min="4098" max="4098" width="23" style="7" customWidth="1"/>
    <col min="4099" max="4099" width="13.7109375" style="7" customWidth="1"/>
    <col min="4100" max="4103" width="9.140625" style="7"/>
    <col min="4104" max="4104" width="14" style="7" customWidth="1"/>
    <col min="4105" max="4352" width="9.140625" style="7"/>
    <col min="4353" max="4353" width="9.85546875" style="7" customWidth="1"/>
    <col min="4354" max="4354" width="23" style="7" customWidth="1"/>
    <col min="4355" max="4355" width="13.7109375" style="7" customWidth="1"/>
    <col min="4356" max="4359" width="9.140625" style="7"/>
    <col min="4360" max="4360" width="14" style="7" customWidth="1"/>
    <col min="4361" max="4608" width="9.140625" style="7"/>
    <col min="4609" max="4609" width="9.85546875" style="7" customWidth="1"/>
    <col min="4610" max="4610" width="23" style="7" customWidth="1"/>
    <col min="4611" max="4611" width="13.7109375" style="7" customWidth="1"/>
    <col min="4612" max="4615" width="9.140625" style="7"/>
    <col min="4616" max="4616" width="14" style="7" customWidth="1"/>
    <col min="4617" max="4864" width="9.140625" style="7"/>
    <col min="4865" max="4865" width="9.85546875" style="7" customWidth="1"/>
    <col min="4866" max="4866" width="23" style="7" customWidth="1"/>
    <col min="4867" max="4867" width="13.7109375" style="7" customWidth="1"/>
    <col min="4868" max="4871" width="9.140625" style="7"/>
    <col min="4872" max="4872" width="14" style="7" customWidth="1"/>
    <col min="4873" max="5120" width="9.140625" style="7"/>
    <col min="5121" max="5121" width="9.85546875" style="7" customWidth="1"/>
    <col min="5122" max="5122" width="23" style="7" customWidth="1"/>
    <col min="5123" max="5123" width="13.7109375" style="7" customWidth="1"/>
    <col min="5124" max="5127" width="9.140625" style="7"/>
    <col min="5128" max="5128" width="14" style="7" customWidth="1"/>
    <col min="5129" max="5376" width="9.140625" style="7"/>
    <col min="5377" max="5377" width="9.85546875" style="7" customWidth="1"/>
    <col min="5378" max="5378" width="23" style="7" customWidth="1"/>
    <col min="5379" max="5379" width="13.7109375" style="7" customWidth="1"/>
    <col min="5380" max="5383" width="9.140625" style="7"/>
    <col min="5384" max="5384" width="14" style="7" customWidth="1"/>
    <col min="5385" max="5632" width="9.140625" style="7"/>
    <col min="5633" max="5633" width="9.85546875" style="7" customWidth="1"/>
    <col min="5634" max="5634" width="23" style="7" customWidth="1"/>
    <col min="5635" max="5635" width="13.7109375" style="7" customWidth="1"/>
    <col min="5636" max="5639" width="9.140625" style="7"/>
    <col min="5640" max="5640" width="14" style="7" customWidth="1"/>
    <col min="5641" max="5888" width="9.140625" style="7"/>
    <col min="5889" max="5889" width="9.85546875" style="7" customWidth="1"/>
    <col min="5890" max="5890" width="23" style="7" customWidth="1"/>
    <col min="5891" max="5891" width="13.7109375" style="7" customWidth="1"/>
    <col min="5892" max="5895" width="9.140625" style="7"/>
    <col min="5896" max="5896" width="14" style="7" customWidth="1"/>
    <col min="5897" max="6144" width="9.140625" style="7"/>
    <col min="6145" max="6145" width="9.85546875" style="7" customWidth="1"/>
    <col min="6146" max="6146" width="23" style="7" customWidth="1"/>
    <col min="6147" max="6147" width="13.7109375" style="7" customWidth="1"/>
    <col min="6148" max="6151" width="9.140625" style="7"/>
    <col min="6152" max="6152" width="14" style="7" customWidth="1"/>
    <col min="6153" max="6400" width="9.140625" style="7"/>
    <col min="6401" max="6401" width="9.85546875" style="7" customWidth="1"/>
    <col min="6402" max="6402" width="23" style="7" customWidth="1"/>
    <col min="6403" max="6403" width="13.7109375" style="7" customWidth="1"/>
    <col min="6404" max="6407" width="9.140625" style="7"/>
    <col min="6408" max="6408" width="14" style="7" customWidth="1"/>
    <col min="6409" max="6656" width="9.140625" style="7"/>
    <col min="6657" max="6657" width="9.85546875" style="7" customWidth="1"/>
    <col min="6658" max="6658" width="23" style="7" customWidth="1"/>
    <col min="6659" max="6659" width="13.7109375" style="7" customWidth="1"/>
    <col min="6660" max="6663" width="9.140625" style="7"/>
    <col min="6664" max="6664" width="14" style="7" customWidth="1"/>
    <col min="6665" max="6912" width="9.140625" style="7"/>
    <col min="6913" max="6913" width="9.85546875" style="7" customWidth="1"/>
    <col min="6914" max="6914" width="23" style="7" customWidth="1"/>
    <col min="6915" max="6915" width="13.7109375" style="7" customWidth="1"/>
    <col min="6916" max="6919" width="9.140625" style="7"/>
    <col min="6920" max="6920" width="14" style="7" customWidth="1"/>
    <col min="6921" max="7168" width="9.140625" style="7"/>
    <col min="7169" max="7169" width="9.85546875" style="7" customWidth="1"/>
    <col min="7170" max="7170" width="23" style="7" customWidth="1"/>
    <col min="7171" max="7171" width="13.7109375" style="7" customWidth="1"/>
    <col min="7172" max="7175" width="9.140625" style="7"/>
    <col min="7176" max="7176" width="14" style="7" customWidth="1"/>
    <col min="7177" max="7424" width="9.140625" style="7"/>
    <col min="7425" max="7425" width="9.85546875" style="7" customWidth="1"/>
    <col min="7426" max="7426" width="23" style="7" customWidth="1"/>
    <col min="7427" max="7427" width="13.7109375" style="7" customWidth="1"/>
    <col min="7428" max="7431" width="9.140625" style="7"/>
    <col min="7432" max="7432" width="14" style="7" customWidth="1"/>
    <col min="7433" max="7680" width="9.140625" style="7"/>
    <col min="7681" max="7681" width="9.85546875" style="7" customWidth="1"/>
    <col min="7682" max="7682" width="23" style="7" customWidth="1"/>
    <col min="7683" max="7683" width="13.7109375" style="7" customWidth="1"/>
    <col min="7684" max="7687" width="9.140625" style="7"/>
    <col min="7688" max="7688" width="14" style="7" customWidth="1"/>
    <col min="7689" max="7936" width="9.140625" style="7"/>
    <col min="7937" max="7937" width="9.85546875" style="7" customWidth="1"/>
    <col min="7938" max="7938" width="23" style="7" customWidth="1"/>
    <col min="7939" max="7939" width="13.7109375" style="7" customWidth="1"/>
    <col min="7940" max="7943" width="9.140625" style="7"/>
    <col min="7944" max="7944" width="14" style="7" customWidth="1"/>
    <col min="7945" max="8192" width="9.140625" style="7"/>
    <col min="8193" max="8193" width="9.85546875" style="7" customWidth="1"/>
    <col min="8194" max="8194" width="23" style="7" customWidth="1"/>
    <col min="8195" max="8195" width="13.7109375" style="7" customWidth="1"/>
    <col min="8196" max="8199" width="9.140625" style="7"/>
    <col min="8200" max="8200" width="14" style="7" customWidth="1"/>
    <col min="8201" max="8448" width="9.140625" style="7"/>
    <col min="8449" max="8449" width="9.85546875" style="7" customWidth="1"/>
    <col min="8450" max="8450" width="23" style="7" customWidth="1"/>
    <col min="8451" max="8451" width="13.7109375" style="7" customWidth="1"/>
    <col min="8452" max="8455" width="9.140625" style="7"/>
    <col min="8456" max="8456" width="14" style="7" customWidth="1"/>
    <col min="8457" max="8704" width="9.140625" style="7"/>
    <col min="8705" max="8705" width="9.85546875" style="7" customWidth="1"/>
    <col min="8706" max="8706" width="23" style="7" customWidth="1"/>
    <col min="8707" max="8707" width="13.7109375" style="7" customWidth="1"/>
    <col min="8708" max="8711" width="9.140625" style="7"/>
    <col min="8712" max="8712" width="14" style="7" customWidth="1"/>
    <col min="8713" max="8960" width="9.140625" style="7"/>
    <col min="8961" max="8961" width="9.85546875" style="7" customWidth="1"/>
    <col min="8962" max="8962" width="23" style="7" customWidth="1"/>
    <col min="8963" max="8963" width="13.7109375" style="7" customWidth="1"/>
    <col min="8964" max="8967" width="9.140625" style="7"/>
    <col min="8968" max="8968" width="14" style="7" customWidth="1"/>
    <col min="8969" max="9216" width="9.140625" style="7"/>
    <col min="9217" max="9217" width="9.85546875" style="7" customWidth="1"/>
    <col min="9218" max="9218" width="23" style="7" customWidth="1"/>
    <col min="9219" max="9219" width="13.7109375" style="7" customWidth="1"/>
    <col min="9220" max="9223" width="9.140625" style="7"/>
    <col min="9224" max="9224" width="14" style="7" customWidth="1"/>
    <col min="9225" max="9472" width="9.140625" style="7"/>
    <col min="9473" max="9473" width="9.85546875" style="7" customWidth="1"/>
    <col min="9474" max="9474" width="23" style="7" customWidth="1"/>
    <col min="9475" max="9475" width="13.7109375" style="7" customWidth="1"/>
    <col min="9476" max="9479" width="9.140625" style="7"/>
    <col min="9480" max="9480" width="14" style="7" customWidth="1"/>
    <col min="9481" max="9728" width="9.140625" style="7"/>
    <col min="9729" max="9729" width="9.85546875" style="7" customWidth="1"/>
    <col min="9730" max="9730" width="23" style="7" customWidth="1"/>
    <col min="9731" max="9731" width="13.7109375" style="7" customWidth="1"/>
    <col min="9732" max="9735" width="9.140625" style="7"/>
    <col min="9736" max="9736" width="14" style="7" customWidth="1"/>
    <col min="9737" max="9984" width="9.140625" style="7"/>
    <col min="9985" max="9985" width="9.85546875" style="7" customWidth="1"/>
    <col min="9986" max="9986" width="23" style="7" customWidth="1"/>
    <col min="9987" max="9987" width="13.7109375" style="7" customWidth="1"/>
    <col min="9988" max="9991" width="9.140625" style="7"/>
    <col min="9992" max="9992" width="14" style="7" customWidth="1"/>
    <col min="9993" max="10240" width="9.140625" style="7"/>
    <col min="10241" max="10241" width="9.85546875" style="7" customWidth="1"/>
    <col min="10242" max="10242" width="23" style="7" customWidth="1"/>
    <col min="10243" max="10243" width="13.7109375" style="7" customWidth="1"/>
    <col min="10244" max="10247" width="9.140625" style="7"/>
    <col min="10248" max="10248" width="14" style="7" customWidth="1"/>
    <col min="10249" max="10496" width="9.140625" style="7"/>
    <col min="10497" max="10497" width="9.85546875" style="7" customWidth="1"/>
    <col min="10498" max="10498" width="23" style="7" customWidth="1"/>
    <col min="10499" max="10499" width="13.7109375" style="7" customWidth="1"/>
    <col min="10500" max="10503" width="9.140625" style="7"/>
    <col min="10504" max="10504" width="14" style="7" customWidth="1"/>
    <col min="10505" max="10752" width="9.140625" style="7"/>
    <col min="10753" max="10753" width="9.85546875" style="7" customWidth="1"/>
    <col min="10754" max="10754" width="23" style="7" customWidth="1"/>
    <col min="10755" max="10755" width="13.7109375" style="7" customWidth="1"/>
    <col min="10756" max="10759" width="9.140625" style="7"/>
    <col min="10760" max="10760" width="14" style="7" customWidth="1"/>
    <col min="10761" max="11008" width="9.140625" style="7"/>
    <col min="11009" max="11009" width="9.85546875" style="7" customWidth="1"/>
    <col min="11010" max="11010" width="23" style="7" customWidth="1"/>
    <col min="11011" max="11011" width="13.7109375" style="7" customWidth="1"/>
    <col min="11012" max="11015" width="9.140625" style="7"/>
    <col min="11016" max="11016" width="14" style="7" customWidth="1"/>
    <col min="11017" max="11264" width="9.140625" style="7"/>
    <col min="11265" max="11265" width="9.85546875" style="7" customWidth="1"/>
    <col min="11266" max="11266" width="23" style="7" customWidth="1"/>
    <col min="11267" max="11267" width="13.7109375" style="7" customWidth="1"/>
    <col min="11268" max="11271" width="9.140625" style="7"/>
    <col min="11272" max="11272" width="14" style="7" customWidth="1"/>
    <col min="11273" max="11520" width="9.140625" style="7"/>
    <col min="11521" max="11521" width="9.85546875" style="7" customWidth="1"/>
    <col min="11522" max="11522" width="23" style="7" customWidth="1"/>
    <col min="11523" max="11523" width="13.7109375" style="7" customWidth="1"/>
    <col min="11524" max="11527" width="9.140625" style="7"/>
    <col min="11528" max="11528" width="14" style="7" customWidth="1"/>
    <col min="11529" max="11776" width="9.140625" style="7"/>
    <col min="11777" max="11777" width="9.85546875" style="7" customWidth="1"/>
    <col min="11778" max="11778" width="23" style="7" customWidth="1"/>
    <col min="11779" max="11779" width="13.7109375" style="7" customWidth="1"/>
    <col min="11780" max="11783" width="9.140625" style="7"/>
    <col min="11784" max="11784" width="14" style="7" customWidth="1"/>
    <col min="11785" max="12032" width="9.140625" style="7"/>
    <col min="12033" max="12033" width="9.85546875" style="7" customWidth="1"/>
    <col min="12034" max="12034" width="23" style="7" customWidth="1"/>
    <col min="12035" max="12035" width="13.7109375" style="7" customWidth="1"/>
    <col min="12036" max="12039" width="9.140625" style="7"/>
    <col min="12040" max="12040" width="14" style="7" customWidth="1"/>
    <col min="12041" max="12288" width="9.140625" style="7"/>
    <col min="12289" max="12289" width="9.85546875" style="7" customWidth="1"/>
    <col min="12290" max="12290" width="23" style="7" customWidth="1"/>
    <col min="12291" max="12291" width="13.7109375" style="7" customWidth="1"/>
    <col min="12292" max="12295" width="9.140625" style="7"/>
    <col min="12296" max="12296" width="14" style="7" customWidth="1"/>
    <col min="12297" max="12544" width="9.140625" style="7"/>
    <col min="12545" max="12545" width="9.85546875" style="7" customWidth="1"/>
    <col min="12546" max="12546" width="23" style="7" customWidth="1"/>
    <col min="12547" max="12547" width="13.7109375" style="7" customWidth="1"/>
    <col min="12548" max="12551" width="9.140625" style="7"/>
    <col min="12552" max="12552" width="14" style="7" customWidth="1"/>
    <col min="12553" max="12800" width="9.140625" style="7"/>
    <col min="12801" max="12801" width="9.85546875" style="7" customWidth="1"/>
    <col min="12802" max="12802" width="23" style="7" customWidth="1"/>
    <col min="12803" max="12803" width="13.7109375" style="7" customWidth="1"/>
    <col min="12804" max="12807" width="9.140625" style="7"/>
    <col min="12808" max="12808" width="14" style="7" customWidth="1"/>
    <col min="12809" max="13056" width="9.140625" style="7"/>
    <col min="13057" max="13057" width="9.85546875" style="7" customWidth="1"/>
    <col min="13058" max="13058" width="23" style="7" customWidth="1"/>
    <col min="13059" max="13059" width="13.7109375" style="7" customWidth="1"/>
    <col min="13060" max="13063" width="9.140625" style="7"/>
    <col min="13064" max="13064" width="14" style="7" customWidth="1"/>
    <col min="13065" max="13312" width="9.140625" style="7"/>
    <col min="13313" max="13313" width="9.85546875" style="7" customWidth="1"/>
    <col min="13314" max="13314" width="23" style="7" customWidth="1"/>
    <col min="13315" max="13315" width="13.7109375" style="7" customWidth="1"/>
    <col min="13316" max="13319" width="9.140625" style="7"/>
    <col min="13320" max="13320" width="14" style="7" customWidth="1"/>
    <col min="13321" max="13568" width="9.140625" style="7"/>
    <col min="13569" max="13569" width="9.85546875" style="7" customWidth="1"/>
    <col min="13570" max="13570" width="23" style="7" customWidth="1"/>
    <col min="13571" max="13571" width="13.7109375" style="7" customWidth="1"/>
    <col min="13572" max="13575" width="9.140625" style="7"/>
    <col min="13576" max="13576" width="14" style="7" customWidth="1"/>
    <col min="13577" max="13824" width="9.140625" style="7"/>
    <col min="13825" max="13825" width="9.85546875" style="7" customWidth="1"/>
    <col min="13826" max="13826" width="23" style="7" customWidth="1"/>
    <col min="13827" max="13827" width="13.7109375" style="7" customWidth="1"/>
    <col min="13828" max="13831" width="9.140625" style="7"/>
    <col min="13832" max="13832" width="14" style="7" customWidth="1"/>
    <col min="13833" max="14080" width="9.140625" style="7"/>
    <col min="14081" max="14081" width="9.85546875" style="7" customWidth="1"/>
    <col min="14082" max="14082" width="23" style="7" customWidth="1"/>
    <col min="14083" max="14083" width="13.7109375" style="7" customWidth="1"/>
    <col min="14084" max="14087" width="9.140625" style="7"/>
    <col min="14088" max="14088" width="14" style="7" customWidth="1"/>
    <col min="14089" max="14336" width="9.140625" style="7"/>
    <col min="14337" max="14337" width="9.85546875" style="7" customWidth="1"/>
    <col min="14338" max="14338" width="23" style="7" customWidth="1"/>
    <col min="14339" max="14339" width="13.7109375" style="7" customWidth="1"/>
    <col min="14340" max="14343" width="9.140625" style="7"/>
    <col min="14344" max="14344" width="14" style="7" customWidth="1"/>
    <col min="14345" max="14592" width="9.140625" style="7"/>
    <col min="14593" max="14593" width="9.85546875" style="7" customWidth="1"/>
    <col min="14594" max="14594" width="23" style="7" customWidth="1"/>
    <col min="14595" max="14595" width="13.7109375" style="7" customWidth="1"/>
    <col min="14596" max="14599" width="9.140625" style="7"/>
    <col min="14600" max="14600" width="14" style="7" customWidth="1"/>
    <col min="14601" max="14848" width="9.140625" style="7"/>
    <col min="14849" max="14849" width="9.85546875" style="7" customWidth="1"/>
    <col min="14850" max="14850" width="23" style="7" customWidth="1"/>
    <col min="14851" max="14851" width="13.7109375" style="7" customWidth="1"/>
    <col min="14852" max="14855" width="9.140625" style="7"/>
    <col min="14856" max="14856" width="14" style="7" customWidth="1"/>
    <col min="14857" max="15104" width="9.140625" style="7"/>
    <col min="15105" max="15105" width="9.85546875" style="7" customWidth="1"/>
    <col min="15106" max="15106" width="23" style="7" customWidth="1"/>
    <col min="15107" max="15107" width="13.7109375" style="7" customWidth="1"/>
    <col min="15108" max="15111" width="9.140625" style="7"/>
    <col min="15112" max="15112" width="14" style="7" customWidth="1"/>
    <col min="15113" max="15360" width="9.140625" style="7"/>
    <col min="15361" max="15361" width="9.85546875" style="7" customWidth="1"/>
    <col min="15362" max="15362" width="23" style="7" customWidth="1"/>
    <col min="15363" max="15363" width="13.7109375" style="7" customWidth="1"/>
    <col min="15364" max="15367" width="9.140625" style="7"/>
    <col min="15368" max="15368" width="14" style="7" customWidth="1"/>
    <col min="15369" max="15616" width="9.140625" style="7"/>
    <col min="15617" max="15617" width="9.85546875" style="7" customWidth="1"/>
    <col min="15618" max="15618" width="23" style="7" customWidth="1"/>
    <col min="15619" max="15619" width="13.7109375" style="7" customWidth="1"/>
    <col min="15620" max="15623" width="9.140625" style="7"/>
    <col min="15624" max="15624" width="14" style="7" customWidth="1"/>
    <col min="15625" max="15872" width="9.140625" style="7"/>
    <col min="15873" max="15873" width="9.85546875" style="7" customWidth="1"/>
    <col min="15874" max="15874" width="23" style="7" customWidth="1"/>
    <col min="15875" max="15875" width="13.7109375" style="7" customWidth="1"/>
    <col min="15876" max="15879" width="9.140625" style="7"/>
    <col min="15880" max="15880" width="14" style="7" customWidth="1"/>
    <col min="15881" max="16128" width="9.140625" style="7"/>
    <col min="16129" max="16129" width="9.85546875" style="7" customWidth="1"/>
    <col min="16130" max="16130" width="23" style="7" customWidth="1"/>
    <col min="16131" max="16131" width="13.7109375" style="7" customWidth="1"/>
    <col min="16132" max="16135" width="9.140625" style="7"/>
    <col min="16136" max="16136" width="14" style="7" customWidth="1"/>
    <col min="16137" max="16384" width="9.140625" style="7"/>
  </cols>
  <sheetData>
    <row r="1" spans="1:12" ht="18" x14ac:dyDescent="0.25">
      <c r="A1" s="85" t="s">
        <v>0</v>
      </c>
      <c r="B1" s="85"/>
      <c r="C1" s="85"/>
      <c r="D1" s="85"/>
      <c r="E1" s="85"/>
      <c r="F1" s="6"/>
      <c r="G1" s="6"/>
      <c r="H1" s="6"/>
      <c r="I1" s="6"/>
      <c r="J1" s="6"/>
      <c r="K1" s="86"/>
      <c r="L1" s="86"/>
    </row>
    <row r="2" spans="1:12" x14ac:dyDescent="0.2">
      <c r="B2" s="8"/>
    </row>
    <row r="3" spans="1:12" x14ac:dyDescent="0.2">
      <c r="B3" s="8" t="s">
        <v>25</v>
      </c>
      <c r="C3" s="7">
        <v>4576</v>
      </c>
      <c r="D3" s="7" t="s">
        <v>31</v>
      </c>
      <c r="I3" s="89" t="s">
        <v>1</v>
      </c>
      <c r="J3" s="89"/>
      <c r="K3" s="89"/>
    </row>
    <row r="4" spans="1:12" ht="13.5" thickBot="1" x14ac:dyDescent="0.25">
      <c r="B4" s="9" t="s">
        <v>10</v>
      </c>
      <c r="C4" s="10">
        <f>10000/C3</f>
        <v>2.1853146853146854</v>
      </c>
      <c r="I4" s="11" t="s">
        <v>2</v>
      </c>
      <c r="J4" s="11" t="s">
        <v>3</v>
      </c>
      <c r="K4" s="11" t="s">
        <v>4</v>
      </c>
    </row>
    <row r="5" spans="1:12" ht="13.5" customHeight="1" thickBot="1" x14ac:dyDescent="0.25">
      <c r="B5" s="7" t="s">
        <v>5</v>
      </c>
      <c r="C5" s="12">
        <v>5.2299999999999999E-2</v>
      </c>
      <c r="E5" s="87" t="s">
        <v>6</v>
      </c>
      <c r="F5" s="87"/>
      <c r="G5" s="87"/>
      <c r="H5" s="88"/>
      <c r="I5" s="13">
        <f>1000/C3</f>
        <v>0.21853146853146854</v>
      </c>
      <c r="J5" s="13">
        <f>1000/C3</f>
        <v>0.21853146853146854</v>
      </c>
      <c r="K5" s="13">
        <f>10000/C3</f>
        <v>2.1853146853146854</v>
      </c>
    </row>
    <row r="6" spans="1:12" ht="12.75" customHeight="1" x14ac:dyDescent="0.2">
      <c r="E6" s="87" t="s">
        <v>7</v>
      </c>
      <c r="F6" s="87"/>
      <c r="G6" s="87"/>
      <c r="H6" s="88"/>
      <c r="I6" s="14">
        <v>0.5</v>
      </c>
      <c r="J6" s="14">
        <v>1.5</v>
      </c>
      <c r="K6" s="14">
        <v>2.5</v>
      </c>
    </row>
    <row r="7" spans="1:12" x14ac:dyDescent="0.2">
      <c r="E7" s="87" t="s">
        <v>26</v>
      </c>
      <c r="F7" s="87"/>
      <c r="G7" s="87"/>
      <c r="H7" s="87"/>
      <c r="I7" s="14">
        <f>(1/I5)*I6</f>
        <v>2.2879999999999998</v>
      </c>
      <c r="J7" s="14">
        <f>(1/J5)*J6</f>
        <v>6.863999999999999</v>
      </c>
      <c r="K7" s="14">
        <f>(1/K5)*K6</f>
        <v>1.1439999999999999</v>
      </c>
    </row>
    <row r="8" spans="1:12" x14ac:dyDescent="0.2">
      <c r="B8" s="8"/>
      <c r="E8" s="87"/>
      <c r="F8" s="87"/>
      <c r="G8" s="87"/>
      <c r="H8" s="87"/>
      <c r="I8" s="15"/>
      <c r="J8" s="15"/>
    </row>
    <row r="9" spans="1:12" ht="15" x14ac:dyDescent="0.25">
      <c r="A9" s="1">
        <v>2012</v>
      </c>
      <c r="B9" s="2" t="s">
        <v>9</v>
      </c>
      <c r="C9" s="15"/>
      <c r="D9" s="15" t="s">
        <v>8</v>
      </c>
      <c r="E9" s="15">
        <f>A9</f>
        <v>2012</v>
      </c>
      <c r="F9" s="15">
        <f>E9+1</f>
        <v>2013</v>
      </c>
      <c r="G9" s="15">
        <f>F9+1</f>
        <v>2014</v>
      </c>
    </row>
    <row r="10" spans="1:12" ht="15.75" thickBot="1" x14ac:dyDescent="0.3">
      <c r="A10" t="s">
        <v>11</v>
      </c>
      <c r="B10" s="8"/>
      <c r="D10" s="16" t="s">
        <v>12</v>
      </c>
      <c r="E10" s="17"/>
    </row>
    <row r="11" spans="1:12" ht="15.75" thickBot="1" x14ac:dyDescent="0.3">
      <c r="A11" s="3" t="s">
        <v>13</v>
      </c>
      <c r="B11" s="8"/>
      <c r="C11" s="19" t="s">
        <v>14</v>
      </c>
      <c r="D11" s="20">
        <f>NPV(RDR,E11:L11)*(1+RDR)</f>
        <v>13.126587607950251</v>
      </c>
      <c r="E11" s="21">
        <f>$J$7-$J$6</f>
        <v>5.363999999999999</v>
      </c>
      <c r="F11" s="22">
        <f>$J$7</f>
        <v>6.863999999999999</v>
      </c>
      <c r="G11" s="22">
        <f>$J$7*0.2</f>
        <v>1.3727999999999998</v>
      </c>
    </row>
    <row r="12" spans="1:12" ht="57" x14ac:dyDescent="0.25">
      <c r="A12" s="3"/>
      <c r="B12" s="8"/>
      <c r="C12" s="19" t="s">
        <v>15</v>
      </c>
      <c r="D12" s="23">
        <f>-PMT(RDR,$C$4,D11,,)</f>
        <v>6.5121002168991513</v>
      </c>
      <c r="E12" s="24" t="s">
        <v>27</v>
      </c>
      <c r="F12" s="25"/>
      <c r="G12" s="24" t="s">
        <v>30</v>
      </c>
    </row>
    <row r="13" spans="1:12" ht="15.75" thickBot="1" x14ac:dyDescent="0.3">
      <c r="A13" s="3"/>
      <c r="B13" s="8"/>
      <c r="C13" s="26" t="s">
        <v>16</v>
      </c>
      <c r="D13" s="27">
        <v>1</v>
      </c>
      <c r="E13" s="28"/>
      <c r="F13" s="29"/>
      <c r="G13" s="29"/>
    </row>
    <row r="14" spans="1:12" ht="15.75" thickBot="1" x14ac:dyDescent="0.3">
      <c r="A14" s="3"/>
      <c r="B14" s="8"/>
      <c r="E14" s="30"/>
      <c r="F14" s="30"/>
      <c r="G14" s="30"/>
    </row>
    <row r="15" spans="1:12" ht="15.75" thickBot="1" x14ac:dyDescent="0.3">
      <c r="A15" s="3" t="s">
        <v>17</v>
      </c>
      <c r="B15" s="8"/>
      <c r="C15" s="19" t="s">
        <v>14</v>
      </c>
      <c r="D15" s="20">
        <f>NPV(RDR,E15:L15)*(1+RDR)</f>
        <v>9.5505876079502521</v>
      </c>
      <c r="E15" s="21">
        <f>$I$7-$I$6</f>
        <v>1.7879999999999998</v>
      </c>
      <c r="F15" s="22">
        <f>$J$7</f>
        <v>6.863999999999999</v>
      </c>
      <c r="G15" s="22">
        <f>$J$7*0.2</f>
        <v>1.3727999999999998</v>
      </c>
    </row>
    <row r="16" spans="1:12" ht="15" x14ac:dyDescent="0.25">
      <c r="A16" s="3"/>
      <c r="B16" s="8"/>
      <c r="C16" s="19" t="s">
        <v>15</v>
      </c>
      <c r="D16" s="23">
        <f>-PMT(RDR,$C$4,D15,,)</f>
        <v>4.7380465884049352</v>
      </c>
      <c r="E16" s="28"/>
      <c r="F16" s="29"/>
      <c r="G16" s="29"/>
    </row>
    <row r="17" spans="1:7" ht="15.75" thickBot="1" x14ac:dyDescent="0.3">
      <c r="A17" s="3"/>
      <c r="B17" s="8"/>
      <c r="C17" s="26" t="s">
        <v>16</v>
      </c>
      <c r="D17" s="27">
        <v>1</v>
      </c>
      <c r="E17" s="28"/>
      <c r="F17" s="29"/>
      <c r="G17" s="29"/>
    </row>
    <row r="18" spans="1:7" ht="15.75" thickBot="1" x14ac:dyDescent="0.3">
      <c r="A18" s="3"/>
      <c r="E18" s="30"/>
      <c r="F18" s="30"/>
      <c r="G18" s="30"/>
    </row>
    <row r="19" spans="1:7" ht="15.75" thickBot="1" x14ac:dyDescent="0.3">
      <c r="A19" s="3" t="s">
        <v>18</v>
      </c>
      <c r="B19" s="8"/>
      <c r="C19" s="19" t="s">
        <v>14</v>
      </c>
      <c r="D19" s="20">
        <f>NPV(RDR,E19:L19)*(1+RDR)</f>
        <v>5.2020178084634141</v>
      </c>
      <c r="E19" s="21">
        <f>$I$7-$I$6</f>
        <v>1.7879999999999998</v>
      </c>
      <c r="F19" s="22">
        <f>I7</f>
        <v>2.2879999999999998</v>
      </c>
      <c r="G19" s="22">
        <f>$J$7*0.2</f>
        <v>1.3727999999999998</v>
      </c>
    </row>
    <row r="20" spans="1:7" ht="15" x14ac:dyDescent="0.25">
      <c r="A20" s="18"/>
      <c r="B20" s="8"/>
      <c r="C20" s="19" t="s">
        <v>15</v>
      </c>
      <c r="D20" s="23">
        <f>-PMT(RDR,$C$4,D19,,)</f>
        <v>2.5807210762293216</v>
      </c>
      <c r="E20" s="28"/>
      <c r="F20" s="29"/>
      <c r="G20" s="29"/>
    </row>
    <row r="21" spans="1:7" ht="15.75" thickBot="1" x14ac:dyDescent="0.3">
      <c r="A21" s="18"/>
      <c r="B21" s="8"/>
      <c r="C21" s="26" t="s">
        <v>16</v>
      </c>
      <c r="D21" s="27">
        <v>1</v>
      </c>
      <c r="E21" s="28"/>
      <c r="F21" s="29"/>
      <c r="G21" s="29"/>
    </row>
    <row r="23" spans="1:7" ht="15" x14ac:dyDescent="0.25">
      <c r="A23" s="32">
        <v>2013</v>
      </c>
      <c r="B23" s="2" t="s">
        <v>28</v>
      </c>
      <c r="C23" s="15"/>
      <c r="D23" s="15" t="s">
        <v>8</v>
      </c>
      <c r="E23" s="15">
        <f>A23</f>
        <v>2013</v>
      </c>
      <c r="F23" s="15">
        <f>E23+1</f>
        <v>2014</v>
      </c>
      <c r="G23" s="15">
        <f>F23+1</f>
        <v>2015</v>
      </c>
    </row>
    <row r="24" spans="1:7" ht="15.75" thickBot="1" x14ac:dyDescent="0.3">
      <c r="A24" t="s">
        <v>11</v>
      </c>
      <c r="B24" s="8"/>
      <c r="D24" s="16" t="s">
        <v>12</v>
      </c>
      <c r="E24" s="17"/>
    </row>
    <row r="25" spans="1:7" ht="15.75" thickBot="1" x14ac:dyDescent="0.3">
      <c r="A25" s="3" t="s">
        <v>13</v>
      </c>
      <c r="B25" s="8"/>
      <c r="C25" s="19" t="s">
        <v>14</v>
      </c>
      <c r="D25" s="20">
        <f>NPV(RDR,E25:L25)*(1+RDR)</f>
        <v>13.126587607950251</v>
      </c>
      <c r="E25" s="21">
        <f>$J$7-$J$6</f>
        <v>5.363999999999999</v>
      </c>
      <c r="F25" s="22">
        <f>$J$7</f>
        <v>6.863999999999999</v>
      </c>
      <c r="G25" s="22">
        <f>$J$7*0.2</f>
        <v>1.3727999999999998</v>
      </c>
    </row>
    <row r="26" spans="1:7" ht="15" x14ac:dyDescent="0.25">
      <c r="A26" s="3"/>
      <c r="B26" s="8"/>
      <c r="C26" s="19" t="s">
        <v>15</v>
      </c>
      <c r="D26" s="23">
        <f>-PMT(RDR,$C$4,D25,,)</f>
        <v>6.5121002168991513</v>
      </c>
      <c r="E26" s="28"/>
      <c r="F26" s="29"/>
      <c r="G26" s="29"/>
    </row>
    <row r="27" spans="1:7" ht="15.75" thickBot="1" x14ac:dyDescent="0.3">
      <c r="A27" s="3"/>
      <c r="B27" s="8"/>
      <c r="C27" s="26" t="s">
        <v>16</v>
      </c>
      <c r="D27" s="27">
        <v>1</v>
      </c>
      <c r="E27" s="28"/>
      <c r="F27" s="29"/>
      <c r="G27" s="29"/>
    </row>
    <row r="28" spans="1:7" ht="15.75" thickBot="1" x14ac:dyDescent="0.3">
      <c r="A28" s="3"/>
      <c r="B28" s="8"/>
      <c r="E28" s="30"/>
      <c r="F28" s="30"/>
      <c r="G28" s="30"/>
    </row>
    <row r="29" spans="1:7" ht="15.75" thickBot="1" x14ac:dyDescent="0.3">
      <c r="A29" s="3" t="s">
        <v>17</v>
      </c>
      <c r="B29" s="8"/>
      <c r="C29" s="19" t="s">
        <v>14</v>
      </c>
      <c r="D29" s="20">
        <f>NPV(RDR,E29:L29)*(1+RDR)</f>
        <v>13.126587607950251</v>
      </c>
      <c r="E29" s="21">
        <f>$J$7-$J$6</f>
        <v>5.363999999999999</v>
      </c>
      <c r="F29" s="22">
        <f>$J$7</f>
        <v>6.863999999999999</v>
      </c>
      <c r="G29" s="22">
        <f>$J$7*0.2</f>
        <v>1.3727999999999998</v>
      </c>
    </row>
    <row r="30" spans="1:7" ht="15" x14ac:dyDescent="0.25">
      <c r="A30" s="3"/>
      <c r="B30" s="8"/>
      <c r="C30" s="19" t="s">
        <v>15</v>
      </c>
      <c r="D30" s="23">
        <f>-PMT(RDR,$C$4,D29,,)</f>
        <v>6.5121002168991513</v>
      </c>
      <c r="E30" s="28"/>
      <c r="F30" s="29"/>
      <c r="G30" s="29"/>
    </row>
    <row r="31" spans="1:7" ht="15.75" thickBot="1" x14ac:dyDescent="0.3">
      <c r="A31" s="3"/>
      <c r="B31" s="8"/>
      <c r="C31" s="26" t="s">
        <v>16</v>
      </c>
      <c r="D31" s="27">
        <v>1</v>
      </c>
      <c r="E31" s="28"/>
      <c r="F31" s="29"/>
      <c r="G31" s="29"/>
    </row>
    <row r="32" spans="1:7" ht="15.75" thickBot="1" x14ac:dyDescent="0.3">
      <c r="A32" s="3"/>
      <c r="E32" s="30"/>
      <c r="F32" s="30"/>
      <c r="G32" s="30"/>
    </row>
    <row r="33" spans="1:7" ht="15.75" thickBot="1" x14ac:dyDescent="0.3">
      <c r="A33" s="3" t="s">
        <v>18</v>
      </c>
      <c r="B33" s="8"/>
      <c r="C33" s="19" t="s">
        <v>14</v>
      </c>
      <c r="D33" s="20">
        <f>NPV(RDR,E33:L33)*(1+RDR)</f>
        <v>9.5505876079502521</v>
      </c>
      <c r="E33" s="21">
        <f>$I$7-$I$6</f>
        <v>1.7879999999999998</v>
      </c>
      <c r="F33" s="22">
        <f>$J$7</f>
        <v>6.863999999999999</v>
      </c>
      <c r="G33" s="22">
        <f>$J$7*0.2</f>
        <v>1.3727999999999998</v>
      </c>
    </row>
    <row r="34" spans="1:7" ht="15" x14ac:dyDescent="0.25">
      <c r="A34" s="18"/>
      <c r="B34" s="8"/>
      <c r="C34" s="19" t="s">
        <v>15</v>
      </c>
      <c r="D34" s="23">
        <f>-PMT(RDR,$C$4,D33,,)</f>
        <v>4.7380465884049352</v>
      </c>
      <c r="E34" s="28"/>
      <c r="F34" s="29"/>
      <c r="G34" s="29"/>
    </row>
    <row r="35" spans="1:7" ht="15.75" thickBot="1" x14ac:dyDescent="0.3">
      <c r="A35" s="18"/>
      <c r="B35" s="8"/>
      <c r="C35" s="26" t="s">
        <v>16</v>
      </c>
      <c r="D35" s="27">
        <v>1</v>
      </c>
      <c r="E35" s="28"/>
      <c r="F35" s="29"/>
      <c r="G35" s="29"/>
    </row>
    <row r="37" spans="1:7" ht="15" x14ac:dyDescent="0.25">
      <c r="A37" s="32">
        <v>2014</v>
      </c>
      <c r="B37" s="2" t="s">
        <v>29</v>
      </c>
      <c r="C37" s="15"/>
      <c r="D37" s="15" t="s">
        <v>8</v>
      </c>
      <c r="E37" s="15">
        <f>A37</f>
        <v>2014</v>
      </c>
      <c r="F37" s="15">
        <f>E37+1</f>
        <v>2015</v>
      </c>
      <c r="G37" s="15">
        <f>F37+1</f>
        <v>2016</v>
      </c>
    </row>
    <row r="38" spans="1:7" ht="15.75" thickBot="1" x14ac:dyDescent="0.3">
      <c r="A38" t="s">
        <v>11</v>
      </c>
      <c r="B38" s="8"/>
      <c r="D38" s="16" t="s">
        <v>12</v>
      </c>
      <c r="E38" s="17"/>
    </row>
    <row r="39" spans="1:7" ht="15.75" thickBot="1" x14ac:dyDescent="0.3">
      <c r="A39" s="3" t="s">
        <v>13</v>
      </c>
      <c r="B39" s="8"/>
      <c r="C39" s="19" t="s">
        <v>14</v>
      </c>
      <c r="D39" s="20">
        <f>NPV(RDR,E39:L39)*(1+RDR)</f>
        <v>13.126587607950251</v>
      </c>
      <c r="E39" s="21">
        <f>$J$7-$J$6</f>
        <v>5.363999999999999</v>
      </c>
      <c r="F39" s="22">
        <f>$J$7</f>
        <v>6.863999999999999</v>
      </c>
      <c r="G39" s="22">
        <f>$J$7*0.2</f>
        <v>1.3727999999999998</v>
      </c>
    </row>
    <row r="40" spans="1:7" ht="15" x14ac:dyDescent="0.25">
      <c r="A40" s="3"/>
      <c r="B40" s="8"/>
      <c r="C40" s="19" t="s">
        <v>15</v>
      </c>
      <c r="D40" s="23">
        <f>-PMT(RDR,$C$4,D39,,)</f>
        <v>6.5121002168991513</v>
      </c>
      <c r="E40" s="28"/>
      <c r="F40" s="29"/>
      <c r="G40" s="29"/>
    </row>
    <row r="41" spans="1:7" ht="15.75" thickBot="1" x14ac:dyDescent="0.3">
      <c r="A41" s="3"/>
      <c r="B41" s="8"/>
      <c r="C41" s="26" t="s">
        <v>16</v>
      </c>
      <c r="D41" s="27">
        <v>1</v>
      </c>
      <c r="E41" s="28"/>
      <c r="F41" s="29"/>
      <c r="G41" s="29"/>
    </row>
    <row r="42" spans="1:7" ht="15.75" thickBot="1" x14ac:dyDescent="0.3">
      <c r="A42" s="3"/>
      <c r="B42" s="8"/>
      <c r="E42" s="30"/>
      <c r="F42" s="30"/>
      <c r="G42" s="30"/>
    </row>
    <row r="43" spans="1:7" ht="15.75" thickBot="1" x14ac:dyDescent="0.3">
      <c r="A43" s="3" t="s">
        <v>17</v>
      </c>
      <c r="B43" s="8"/>
      <c r="C43" s="19" t="s">
        <v>14</v>
      </c>
      <c r="D43" s="20">
        <f>NPV(RDR,E43:L43)*(1+RDR)</f>
        <v>13.126587607950251</v>
      </c>
      <c r="E43" s="21">
        <f>$J$7-$J$6</f>
        <v>5.363999999999999</v>
      </c>
      <c r="F43" s="22">
        <f>$J$7</f>
        <v>6.863999999999999</v>
      </c>
      <c r="G43" s="22">
        <f>$J$7*0.2</f>
        <v>1.3727999999999998</v>
      </c>
    </row>
    <row r="44" spans="1:7" ht="15" x14ac:dyDescent="0.25">
      <c r="A44" s="3"/>
      <c r="B44" s="8"/>
      <c r="C44" s="19" t="s">
        <v>15</v>
      </c>
      <c r="D44" s="23">
        <f>-PMT(RDR,$C$4,D43,,)</f>
        <v>6.5121002168991513</v>
      </c>
      <c r="E44" s="28"/>
      <c r="F44" s="29"/>
      <c r="G44" s="29"/>
    </row>
    <row r="45" spans="1:7" ht="15.75" thickBot="1" x14ac:dyDescent="0.3">
      <c r="A45" s="3"/>
      <c r="B45" s="8"/>
      <c r="C45" s="26" t="s">
        <v>16</v>
      </c>
      <c r="D45" s="27">
        <v>1</v>
      </c>
      <c r="E45" s="28"/>
      <c r="F45" s="29"/>
      <c r="G45" s="29"/>
    </row>
    <row r="46" spans="1:7" ht="15.75" thickBot="1" x14ac:dyDescent="0.3">
      <c r="A46" s="3"/>
      <c r="E46" s="30"/>
      <c r="F46" s="30"/>
      <c r="G46" s="30"/>
    </row>
    <row r="47" spans="1:7" ht="15.75" thickBot="1" x14ac:dyDescent="0.3">
      <c r="A47" s="3" t="s">
        <v>18</v>
      </c>
      <c r="B47" s="8"/>
      <c r="C47" s="19" t="s">
        <v>14</v>
      </c>
      <c r="D47" s="20">
        <f>NPV(RDR,E47:L47)*(1+RDR)</f>
        <v>13.126587607950251</v>
      </c>
      <c r="E47" s="21">
        <f>$J$7-$J$6</f>
        <v>5.363999999999999</v>
      </c>
      <c r="F47" s="22">
        <f>$J$7</f>
        <v>6.863999999999999</v>
      </c>
      <c r="G47" s="22">
        <f>$J$7*0.2</f>
        <v>1.3727999999999998</v>
      </c>
    </row>
    <row r="48" spans="1:7" ht="15" x14ac:dyDescent="0.25">
      <c r="A48" s="18"/>
      <c r="B48" s="8"/>
      <c r="C48" s="19" t="s">
        <v>15</v>
      </c>
      <c r="D48" s="23">
        <f>-PMT(RDR,$C$4,D47,,)</f>
        <v>6.5121002168991513</v>
      </c>
      <c r="E48" s="28"/>
      <c r="F48" s="29"/>
      <c r="G48" s="29"/>
    </row>
    <row r="49" spans="1:11" ht="15.75" thickBot="1" x14ac:dyDescent="0.3">
      <c r="A49" s="18"/>
      <c r="B49" s="8"/>
      <c r="C49" s="26" t="s">
        <v>16</v>
      </c>
      <c r="D49" s="27">
        <v>1</v>
      </c>
      <c r="E49" s="28"/>
      <c r="F49" s="29"/>
      <c r="G49" s="29"/>
    </row>
    <row r="51" spans="1:11" ht="12.75" customHeight="1" x14ac:dyDescent="0.25">
      <c r="C51" s="92" t="s">
        <v>11</v>
      </c>
      <c r="D51" s="90" t="s">
        <v>19</v>
      </c>
      <c r="E51" s="91"/>
      <c r="F51" s="91"/>
      <c r="H51" s="92" t="s">
        <v>11</v>
      </c>
      <c r="I51" s="90" t="s">
        <v>19</v>
      </c>
      <c r="J51" s="91"/>
      <c r="K51" s="91"/>
    </row>
    <row r="52" spans="1:11" ht="45" x14ac:dyDescent="0.25">
      <c r="C52" s="92"/>
      <c r="D52" s="5" t="s">
        <v>22</v>
      </c>
      <c r="E52" s="5" t="s">
        <v>23</v>
      </c>
      <c r="F52" s="5" t="s">
        <v>24</v>
      </c>
      <c r="H52" s="92"/>
      <c r="I52" s="33" t="s">
        <v>22</v>
      </c>
      <c r="J52" s="33" t="s">
        <v>23</v>
      </c>
      <c r="K52" s="33" t="s">
        <v>24</v>
      </c>
    </row>
    <row r="53" spans="1:11" ht="15" x14ac:dyDescent="0.25">
      <c r="C53" s="4" t="s">
        <v>13</v>
      </c>
      <c r="D53" s="31">
        <f>D12</f>
        <v>6.5121002168991513</v>
      </c>
      <c r="E53" s="31">
        <f>D26</f>
        <v>6.5121002168991513</v>
      </c>
      <c r="F53" s="31">
        <f>D40</f>
        <v>6.5121002168991513</v>
      </c>
      <c r="H53" s="4" t="s">
        <v>13</v>
      </c>
      <c r="I53" s="31">
        <f>D11</f>
        <v>13.126587607950251</v>
      </c>
      <c r="J53" s="31">
        <f>D25</f>
        <v>13.126587607950251</v>
      </c>
      <c r="K53" s="31">
        <f>D39</f>
        <v>13.126587607950251</v>
      </c>
    </row>
    <row r="54" spans="1:11" ht="15" x14ac:dyDescent="0.25">
      <c r="C54" s="4" t="s">
        <v>17</v>
      </c>
      <c r="D54" s="31">
        <f>D16</f>
        <v>4.7380465884049352</v>
      </c>
      <c r="E54" s="31">
        <f>D30</f>
        <v>6.5121002168991513</v>
      </c>
      <c r="F54" s="31">
        <f>D44</f>
        <v>6.5121002168991513</v>
      </c>
      <c r="H54" s="4" t="s">
        <v>17</v>
      </c>
      <c r="I54" s="31">
        <f>D15</f>
        <v>9.5505876079502521</v>
      </c>
      <c r="J54" s="31">
        <f>D29</f>
        <v>13.126587607950251</v>
      </c>
      <c r="K54" s="31">
        <f>D43</f>
        <v>13.126587607950251</v>
      </c>
    </row>
    <row r="55" spans="1:11" ht="15" x14ac:dyDescent="0.25">
      <c r="C55" s="4" t="s">
        <v>20</v>
      </c>
      <c r="D55" s="31">
        <f>D20</f>
        <v>2.5807210762293216</v>
      </c>
      <c r="E55" s="31">
        <f>D34</f>
        <v>4.7380465884049352</v>
      </c>
      <c r="F55" s="31">
        <f>D48</f>
        <v>6.5121002168991513</v>
      </c>
      <c r="H55" s="4" t="s">
        <v>20</v>
      </c>
      <c r="I55" s="31">
        <f>D19</f>
        <v>5.2020178084634141</v>
      </c>
      <c r="J55" s="31">
        <f>D33</f>
        <v>9.5505876079502521</v>
      </c>
      <c r="K55" s="31">
        <f>D47</f>
        <v>13.126587607950251</v>
      </c>
    </row>
    <row r="56" spans="1:11" ht="15" x14ac:dyDescent="0.25">
      <c r="C56" s="4" t="s">
        <v>21</v>
      </c>
      <c r="D56" s="31">
        <f>D20</f>
        <v>2.5807210762293216</v>
      </c>
      <c r="E56" s="31">
        <f>D34</f>
        <v>4.7380465884049352</v>
      </c>
      <c r="F56" s="31">
        <f>D48</f>
        <v>6.5121002168991513</v>
      </c>
      <c r="H56" s="4" t="s">
        <v>21</v>
      </c>
      <c r="I56" s="31">
        <f>D19</f>
        <v>5.2020178084634141</v>
      </c>
      <c r="J56" s="31">
        <f>D33</f>
        <v>9.5505876079502521</v>
      </c>
      <c r="K56" s="31">
        <f>D47</f>
        <v>13.126587607950251</v>
      </c>
    </row>
    <row r="58" spans="1:11" ht="12.75" customHeight="1" x14ac:dyDescent="0.25">
      <c r="A58" s="16" t="s">
        <v>32</v>
      </c>
      <c r="C58" s="92" t="s">
        <v>11</v>
      </c>
      <c r="D58" s="93" t="s">
        <v>19</v>
      </c>
      <c r="E58" s="93"/>
      <c r="F58" s="93"/>
      <c r="H58" s="92" t="s">
        <v>11</v>
      </c>
      <c r="I58" s="93" t="s">
        <v>19</v>
      </c>
      <c r="J58" s="93"/>
      <c r="K58" s="93"/>
    </row>
    <row r="59" spans="1:11" ht="45" x14ac:dyDescent="0.25">
      <c r="C59" s="92"/>
      <c r="D59" s="5" t="s">
        <v>22</v>
      </c>
      <c r="E59" s="5" t="s">
        <v>23</v>
      </c>
      <c r="F59" s="5" t="s">
        <v>24</v>
      </c>
      <c r="H59" s="92"/>
      <c r="I59" s="33" t="s">
        <v>22</v>
      </c>
      <c r="J59" s="33" t="s">
        <v>23</v>
      </c>
      <c r="K59" s="33" t="s">
        <v>24</v>
      </c>
    </row>
    <row r="60" spans="1:11" ht="15" x14ac:dyDescent="0.25">
      <c r="C60" s="4" t="s">
        <v>13</v>
      </c>
      <c r="D60" s="31">
        <f>D53*0.98</f>
        <v>6.381858212561168</v>
      </c>
      <c r="E60" s="31">
        <f t="shared" ref="E60:F60" si="0">E53*0.98</f>
        <v>6.381858212561168</v>
      </c>
      <c r="F60" s="31">
        <f t="shared" si="0"/>
        <v>6.381858212561168</v>
      </c>
      <c r="H60" s="4" t="s">
        <v>13</v>
      </c>
      <c r="I60" s="31">
        <f>I53*0.98</f>
        <v>12.864055855791246</v>
      </c>
      <c r="J60" s="31">
        <f t="shared" ref="J60:K60" si="1">J53*0.98</f>
        <v>12.864055855791246</v>
      </c>
      <c r="K60" s="31">
        <f t="shared" si="1"/>
        <v>12.864055855791246</v>
      </c>
    </row>
    <row r="61" spans="1:11" ht="15" x14ac:dyDescent="0.25">
      <c r="C61" s="4" t="s">
        <v>17</v>
      </c>
      <c r="D61" s="31">
        <f t="shared" ref="D61:F63" si="2">D54*0.98</f>
        <v>4.6432856566368361</v>
      </c>
      <c r="E61" s="31">
        <f t="shared" si="2"/>
        <v>6.381858212561168</v>
      </c>
      <c r="F61" s="31">
        <f t="shared" si="2"/>
        <v>6.381858212561168</v>
      </c>
      <c r="H61" s="4" t="s">
        <v>17</v>
      </c>
      <c r="I61" s="31">
        <f t="shared" ref="I61:K61" si="3">I54*0.98</f>
        <v>9.3595758557912472</v>
      </c>
      <c r="J61" s="31">
        <f t="shared" si="3"/>
        <v>12.864055855791246</v>
      </c>
      <c r="K61" s="31">
        <f t="shared" si="3"/>
        <v>12.864055855791246</v>
      </c>
    </row>
    <row r="62" spans="1:11" ht="15" x14ac:dyDescent="0.25">
      <c r="C62" s="4" t="s">
        <v>20</v>
      </c>
      <c r="D62" s="31">
        <f t="shared" si="2"/>
        <v>2.5291066547047349</v>
      </c>
      <c r="E62" s="31">
        <f t="shared" si="2"/>
        <v>4.6432856566368361</v>
      </c>
      <c r="F62" s="31">
        <f t="shared" si="2"/>
        <v>6.381858212561168</v>
      </c>
      <c r="H62" s="4" t="s">
        <v>20</v>
      </c>
      <c r="I62" s="31">
        <f t="shared" ref="I62:K62" si="4">I55*0.98</f>
        <v>5.0979774522941455</v>
      </c>
      <c r="J62" s="31">
        <f t="shared" si="4"/>
        <v>9.3595758557912472</v>
      </c>
      <c r="K62" s="31">
        <f t="shared" si="4"/>
        <v>12.864055855791246</v>
      </c>
    </row>
    <row r="63" spans="1:11" ht="15" x14ac:dyDescent="0.25">
      <c r="C63" s="4" t="s">
        <v>21</v>
      </c>
      <c r="D63" s="31">
        <f t="shared" si="2"/>
        <v>2.5291066547047349</v>
      </c>
      <c r="E63" s="31">
        <f t="shared" si="2"/>
        <v>4.6432856566368361</v>
      </c>
      <c r="F63" s="31">
        <f t="shared" si="2"/>
        <v>6.381858212561168</v>
      </c>
      <c r="H63" s="4" t="s">
        <v>21</v>
      </c>
      <c r="I63" s="31">
        <f t="shared" ref="I63:K63" si="5">I56*0.98</f>
        <v>5.0979774522941455</v>
      </c>
      <c r="J63" s="31">
        <f t="shared" si="5"/>
        <v>9.3595758557912472</v>
      </c>
      <c r="K63" s="31">
        <f t="shared" si="5"/>
        <v>12.864055855791246</v>
      </c>
    </row>
  </sheetData>
  <mergeCells count="15">
    <mergeCell ref="I51:K51"/>
    <mergeCell ref="H58:H59"/>
    <mergeCell ref="I58:K58"/>
    <mergeCell ref="C51:C52"/>
    <mergeCell ref="D51:F51"/>
    <mergeCell ref="C58:C59"/>
    <mergeCell ref="D58:F58"/>
    <mergeCell ref="H51:H52"/>
    <mergeCell ref="A1:E1"/>
    <mergeCell ref="K1:L1"/>
    <mergeCell ref="E6:H6"/>
    <mergeCell ref="E7:H7"/>
    <mergeCell ref="E8:H8"/>
    <mergeCell ref="I3:K3"/>
    <mergeCell ref="E5:H5"/>
  </mergeCells>
  <pageMargins left="0.7" right="0.7" top="0.75" bottom="0.75" header="0.3" footer="0.3"/>
  <pageSetup orientation="portrait" horizontalDpi="4294967294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46"/>
  <sheetViews>
    <sheetView tabSelected="1" workbookViewId="0">
      <selection activeCell="D13" sqref="D13:I14"/>
    </sheetView>
  </sheetViews>
  <sheetFormatPr defaultRowHeight="15" x14ac:dyDescent="0.25"/>
  <cols>
    <col min="1" max="1" width="3.5703125" customWidth="1"/>
    <col min="2" max="2" width="16.28515625" customWidth="1"/>
    <col min="3" max="3" width="36.140625" customWidth="1"/>
    <col min="4" max="4" width="13.7109375" customWidth="1"/>
    <col min="5" max="5" width="13" customWidth="1"/>
    <col min="6" max="6" width="13.140625" customWidth="1"/>
    <col min="7" max="7" width="12.5703125" customWidth="1"/>
    <col min="8" max="8" width="13.42578125" customWidth="1"/>
    <col min="10" max="10" width="11.5703125" customWidth="1"/>
    <col min="11" max="12" width="11.28515625" customWidth="1"/>
  </cols>
  <sheetData>
    <row r="1" spans="1:14" ht="15.75" thickBot="1" x14ac:dyDescent="0.3">
      <c r="A1" s="34" t="s">
        <v>33</v>
      </c>
    </row>
    <row r="2" spans="1:14" ht="39" thickBot="1" x14ac:dyDescent="0.3">
      <c r="I2" s="35"/>
      <c r="J2" s="36" t="s">
        <v>34</v>
      </c>
      <c r="K2" s="36" t="s">
        <v>35</v>
      </c>
      <c r="L2" s="37" t="s">
        <v>4</v>
      </c>
      <c r="M2" s="38" t="s">
        <v>36</v>
      </c>
    </row>
    <row r="3" spans="1:14" ht="26.25" thickBot="1" x14ac:dyDescent="0.3">
      <c r="C3" s="39" t="s">
        <v>37</v>
      </c>
      <c r="D3" s="40" t="s">
        <v>58</v>
      </c>
      <c r="E3" s="40" t="s">
        <v>59</v>
      </c>
      <c r="F3" s="41" t="s">
        <v>38</v>
      </c>
      <c r="I3" s="35">
        <v>2014</v>
      </c>
      <c r="J3" s="42">
        <v>0.34</v>
      </c>
      <c r="K3" s="42">
        <v>1.25</v>
      </c>
      <c r="L3" s="43">
        <v>2.5</v>
      </c>
      <c r="M3" s="42">
        <v>13.81</v>
      </c>
    </row>
    <row r="4" spans="1:14" ht="15.75" thickBot="1" x14ac:dyDescent="0.3">
      <c r="C4" s="44" t="s">
        <v>57</v>
      </c>
      <c r="D4" s="45">
        <v>3379</v>
      </c>
      <c r="E4" s="84">
        <f>10000/D4</f>
        <v>2.9594554601953242</v>
      </c>
      <c r="F4" s="46">
        <f>D4/$D$17</f>
        <v>3.379</v>
      </c>
      <c r="I4" s="47">
        <v>2015</v>
      </c>
      <c r="J4" s="48">
        <v>0.34</v>
      </c>
      <c r="K4" s="48">
        <v>0.9</v>
      </c>
      <c r="L4" s="43">
        <v>2.5</v>
      </c>
      <c r="M4" s="48">
        <v>10.86</v>
      </c>
    </row>
    <row r="5" spans="1:14" ht="15.75" thickBot="1" x14ac:dyDescent="0.3">
      <c r="I5" s="47">
        <v>2016</v>
      </c>
      <c r="J5" s="48">
        <v>0.34</v>
      </c>
      <c r="K5" s="48">
        <v>0.8</v>
      </c>
      <c r="L5" s="43">
        <v>2.5</v>
      </c>
      <c r="M5" s="48">
        <v>8.6</v>
      </c>
    </row>
    <row r="6" spans="1:14" ht="15.75" thickBot="1" x14ac:dyDescent="0.3">
      <c r="I6" s="47">
        <v>2017</v>
      </c>
      <c r="J6" s="48">
        <v>0.34</v>
      </c>
      <c r="K6" s="48">
        <v>0.7</v>
      </c>
      <c r="L6" s="43">
        <v>2.5</v>
      </c>
      <c r="M6" s="48">
        <v>7.74</v>
      </c>
    </row>
    <row r="7" spans="1:14" ht="15.75" thickBot="1" x14ac:dyDescent="0.3">
      <c r="I7" s="47">
        <v>2018</v>
      </c>
      <c r="J7" s="48">
        <v>0.34</v>
      </c>
      <c r="K7" s="48">
        <v>0.6</v>
      </c>
      <c r="L7" s="43">
        <v>2.5</v>
      </c>
      <c r="M7" s="48">
        <v>6.96</v>
      </c>
    </row>
    <row r="8" spans="1:14" ht="15.75" thickBot="1" x14ac:dyDescent="0.3">
      <c r="I8" s="47">
        <v>2019</v>
      </c>
      <c r="J8" s="48">
        <v>0.34</v>
      </c>
      <c r="K8" s="48">
        <v>0.6</v>
      </c>
      <c r="L8" s="43">
        <v>2.5</v>
      </c>
      <c r="M8" s="48">
        <v>6.27</v>
      </c>
    </row>
    <row r="9" spans="1:14" ht="26.25" thickBot="1" x14ac:dyDescent="0.3">
      <c r="D9" s="50"/>
      <c r="E9" s="50"/>
      <c r="F9" s="50"/>
      <c r="G9" s="50"/>
      <c r="H9" s="50"/>
      <c r="I9" s="35" t="s">
        <v>39</v>
      </c>
      <c r="J9" s="48">
        <v>0.34</v>
      </c>
      <c r="K9" s="51" t="s">
        <v>40</v>
      </c>
      <c r="L9" s="43">
        <v>2.5</v>
      </c>
      <c r="M9" s="48">
        <v>5.64</v>
      </c>
    </row>
    <row r="10" spans="1:14" ht="15.75" thickBot="1" x14ac:dyDescent="0.3">
      <c r="B10" s="52" t="s">
        <v>60</v>
      </c>
    </row>
    <row r="11" spans="1:14" x14ac:dyDescent="0.25">
      <c r="B11" s="96" t="s">
        <v>41</v>
      </c>
      <c r="C11" s="98" t="s">
        <v>42</v>
      </c>
      <c r="D11" s="96" t="s">
        <v>43</v>
      </c>
      <c r="E11" s="100"/>
      <c r="F11" s="98"/>
      <c r="G11" s="96" t="s">
        <v>44</v>
      </c>
      <c r="H11" s="100"/>
      <c r="I11" s="101"/>
    </row>
    <row r="12" spans="1:14" ht="39" thickBot="1" x14ac:dyDescent="0.3">
      <c r="B12" s="97"/>
      <c r="C12" s="99"/>
      <c r="D12" s="53" t="s">
        <v>24</v>
      </c>
      <c r="E12" s="54" t="s">
        <v>45</v>
      </c>
      <c r="F12" s="55" t="s">
        <v>46</v>
      </c>
      <c r="G12" s="53" t="s">
        <v>24</v>
      </c>
      <c r="H12" s="54" t="s">
        <v>45</v>
      </c>
      <c r="I12" s="56" t="s">
        <v>46</v>
      </c>
    </row>
    <row r="13" spans="1:14" ht="25.5" x14ac:dyDescent="0.25">
      <c r="B13" s="102" t="s">
        <v>57</v>
      </c>
      <c r="C13" s="57" t="s">
        <v>47</v>
      </c>
      <c r="D13" s="58">
        <f>D24</f>
        <v>1.9997604413374324</v>
      </c>
      <c r="E13" s="59">
        <f>I$24</f>
        <v>1.9997604413374324</v>
      </c>
      <c r="F13" s="60">
        <f>N$24</f>
        <v>1.9997604413374324</v>
      </c>
      <c r="G13" s="61">
        <f>D25</f>
        <v>0.74836746949406951</v>
      </c>
      <c r="H13" s="59">
        <f>I$25</f>
        <v>0.74836746949406951</v>
      </c>
      <c r="I13" s="62">
        <f>N$25</f>
        <v>0.74836746949406951</v>
      </c>
    </row>
    <row r="14" spans="1:14" ht="15.75" thickBot="1" x14ac:dyDescent="0.3">
      <c r="B14" s="103"/>
      <c r="C14" s="63" t="s">
        <v>48</v>
      </c>
      <c r="D14" s="64">
        <f>E24</f>
        <v>6.0261093037728415</v>
      </c>
      <c r="E14" s="65">
        <f>J$24</f>
        <v>4.8733441263348398</v>
      </c>
      <c r="F14" s="66">
        <f>O$24</f>
        <v>4.2851792906473589</v>
      </c>
      <c r="G14" s="67">
        <f>E25</f>
        <v>2.2551422047048044</v>
      </c>
      <c r="H14" s="65">
        <f>J$25</f>
        <v>1.8237445528024627</v>
      </c>
      <c r="I14" s="68">
        <f>O$25</f>
        <v>1.6036364735395008</v>
      </c>
    </row>
    <row r="15" spans="1:14" ht="15.75" thickBot="1" x14ac:dyDescent="0.3">
      <c r="C15" s="49"/>
    </row>
    <row r="16" spans="1:14" ht="15.75" thickBot="1" x14ac:dyDescent="0.3">
      <c r="C16" s="69" t="s">
        <v>49</v>
      </c>
      <c r="D16" s="70">
        <v>5.3400000000000003E-2</v>
      </c>
      <c r="H16" s="69" t="s">
        <v>49</v>
      </c>
      <c r="I16" s="70">
        <v>5.3400000000000003E-2</v>
      </c>
      <c r="M16" s="69" t="s">
        <v>49</v>
      </c>
      <c r="N16" s="70">
        <v>5.3400000000000003E-2</v>
      </c>
    </row>
    <row r="17" spans="2:15" s="71" customFormat="1" ht="15.75" thickBot="1" x14ac:dyDescent="0.3">
      <c r="C17" s="72" t="s">
        <v>50</v>
      </c>
      <c r="D17" s="73">
        <v>1000</v>
      </c>
      <c r="E17" s="71" t="s">
        <v>51</v>
      </c>
      <c r="H17" s="72" t="s">
        <v>50</v>
      </c>
      <c r="I17" s="73">
        <v>1000</v>
      </c>
      <c r="J17" s="71" t="s">
        <v>51</v>
      </c>
      <c r="M17" s="72" t="s">
        <v>50</v>
      </c>
      <c r="N17" s="73">
        <v>1000</v>
      </c>
      <c r="O17" s="71" t="s">
        <v>51</v>
      </c>
    </row>
    <row r="18" spans="2:15" s="71" customFormat="1" x14ac:dyDescent="0.25">
      <c r="C18" s="71" t="s">
        <v>10</v>
      </c>
      <c r="D18" s="74">
        <f>$E$4</f>
        <v>2.9594554601953242</v>
      </c>
      <c r="E18" s="74">
        <f>$E$4</f>
        <v>2.9594554601953242</v>
      </c>
      <c r="H18" s="71" t="s">
        <v>10</v>
      </c>
      <c r="I18" s="74">
        <f>$E$4</f>
        <v>2.9594554601953242</v>
      </c>
      <c r="J18" s="74">
        <f>$E$4</f>
        <v>2.9594554601953242</v>
      </c>
      <c r="M18" s="71" t="s">
        <v>10</v>
      </c>
      <c r="N18" s="74">
        <f>$E$4</f>
        <v>2.9594554601953242</v>
      </c>
      <c r="O18" s="74">
        <f>$E$4</f>
        <v>2.9594554601953242</v>
      </c>
    </row>
    <row r="19" spans="2:15" s="71" customFormat="1" x14ac:dyDescent="0.25">
      <c r="B19" s="71" t="s">
        <v>52</v>
      </c>
      <c r="C19" s="94" t="s">
        <v>8</v>
      </c>
      <c r="D19" s="95" t="s">
        <v>57</v>
      </c>
      <c r="E19" s="95"/>
      <c r="F19" s="75"/>
      <c r="G19" s="71" t="s">
        <v>52</v>
      </c>
      <c r="H19" s="94" t="s">
        <v>8</v>
      </c>
      <c r="I19" s="95" t="s">
        <v>57</v>
      </c>
      <c r="J19" s="95"/>
      <c r="L19" s="71" t="s">
        <v>52</v>
      </c>
      <c r="M19" s="94" t="s">
        <v>8</v>
      </c>
      <c r="N19" s="95" t="s">
        <v>57</v>
      </c>
      <c r="O19" s="95"/>
    </row>
    <row r="20" spans="2:15" s="71" customFormat="1" ht="29.25" customHeight="1" x14ac:dyDescent="0.25">
      <c r="B20" s="71">
        <v>2014</v>
      </c>
      <c r="C20" s="94"/>
      <c r="D20" s="76" t="s">
        <v>53</v>
      </c>
      <c r="E20" s="76" t="s">
        <v>54</v>
      </c>
      <c r="F20" s="77"/>
      <c r="G20" s="71">
        <v>2015</v>
      </c>
      <c r="H20" s="94"/>
      <c r="I20" s="76" t="s">
        <v>53</v>
      </c>
      <c r="J20" s="76" t="s">
        <v>54</v>
      </c>
      <c r="L20" s="71">
        <v>2016</v>
      </c>
      <c r="M20" s="94"/>
      <c r="N20" s="76" t="s">
        <v>53</v>
      </c>
      <c r="O20" s="76" t="s">
        <v>54</v>
      </c>
    </row>
    <row r="21" spans="2:15" s="71" customFormat="1" x14ac:dyDescent="0.25">
      <c r="C21" s="78">
        <v>2014</v>
      </c>
      <c r="D21" s="79">
        <f>($J3*$F$4)-J3</f>
        <v>0.80885999999999991</v>
      </c>
      <c r="E21" s="79">
        <f>($K3*$F$4)-K3</f>
        <v>2.9737499999999999</v>
      </c>
      <c r="F21" s="80"/>
      <c r="H21" s="78">
        <f>G20</f>
        <v>2015</v>
      </c>
      <c r="I21" s="79">
        <f>($J4*$F$4)-J4</f>
        <v>0.80885999999999991</v>
      </c>
      <c r="J21" s="79">
        <f>($K4*$F$4)-K4</f>
        <v>2.1411000000000002</v>
      </c>
      <c r="M21" s="78">
        <f>L20</f>
        <v>2016</v>
      </c>
      <c r="N21" s="79">
        <f>($J5*$F$4)-J5</f>
        <v>0.80885999999999991</v>
      </c>
      <c r="O21" s="79">
        <f>($K5*$F$4)-K5</f>
        <v>1.9032000000000002</v>
      </c>
    </row>
    <row r="22" spans="2:15" s="71" customFormat="1" x14ac:dyDescent="0.25">
      <c r="C22" s="78">
        <f>C21+1</f>
        <v>2015</v>
      </c>
      <c r="D22" s="79">
        <f>$J4*$F$4</f>
        <v>1.14886</v>
      </c>
      <c r="E22" s="79">
        <f>$K4*$F$4</f>
        <v>3.0411000000000001</v>
      </c>
      <c r="F22" s="80"/>
      <c r="H22" s="78">
        <f>H21+1</f>
        <v>2016</v>
      </c>
      <c r="I22" s="79">
        <f>$J5*$F$4</f>
        <v>1.14886</v>
      </c>
      <c r="J22" s="79">
        <f>$K5*$F$4</f>
        <v>2.7032000000000003</v>
      </c>
      <c r="M22" s="78">
        <f>M21+1</f>
        <v>2017</v>
      </c>
      <c r="N22" s="79">
        <f>$J6*$F$4</f>
        <v>1.14886</v>
      </c>
      <c r="O22" s="79">
        <f>$K6*$F$4</f>
        <v>2.3653</v>
      </c>
    </row>
    <row r="23" spans="2:15" s="71" customFormat="1" x14ac:dyDescent="0.25">
      <c r="C23" s="78">
        <f t="shared" ref="C23" si="0">C22+1</f>
        <v>2016</v>
      </c>
      <c r="D23" s="79">
        <f>($J5*$F$4)*0.2</f>
        <v>0.229772</v>
      </c>
      <c r="E23" s="79">
        <f>($K5*$F$4)*0.2</f>
        <v>0.54064000000000012</v>
      </c>
      <c r="F23" s="80"/>
      <c r="H23" s="78">
        <f t="shared" ref="H23" si="1">H22+1</f>
        <v>2017</v>
      </c>
      <c r="I23" s="79">
        <f>($J6*$F$4)*0.2</f>
        <v>0.229772</v>
      </c>
      <c r="J23" s="79">
        <f>($K6*$F$4)*0.2</f>
        <v>0.47306000000000004</v>
      </c>
      <c r="M23" s="78">
        <f t="shared" ref="M23" si="2">M22+1</f>
        <v>2018</v>
      </c>
      <c r="N23" s="79">
        <f>($J7*$F$4)*0.2</f>
        <v>0.229772</v>
      </c>
      <c r="O23" s="79">
        <f>($K7*$F$4)*0.2</f>
        <v>0.40548000000000006</v>
      </c>
    </row>
    <row r="24" spans="2:15" s="71" customFormat="1" x14ac:dyDescent="0.25">
      <c r="C24" s="81" t="s">
        <v>55</v>
      </c>
      <c r="D24" s="80">
        <f>NPV($D$16,D21:D23)</f>
        <v>1.9997604413374324</v>
      </c>
      <c r="E24" s="80">
        <f>NPV($D$16,E21:E23)</f>
        <v>6.0261093037728415</v>
      </c>
      <c r="F24" s="80"/>
      <c r="H24" s="81" t="s">
        <v>55</v>
      </c>
      <c r="I24" s="80">
        <f>NPV($D$16,I21:I23)</f>
        <v>1.9997604413374324</v>
      </c>
      <c r="J24" s="80">
        <f>NPV($D$16,J21:J23)</f>
        <v>4.8733441263348398</v>
      </c>
      <c r="M24" s="81" t="s">
        <v>55</v>
      </c>
      <c r="N24" s="80">
        <f>NPV($D$16,N21:N23)</f>
        <v>1.9997604413374324</v>
      </c>
      <c r="O24" s="80">
        <f>NPV($D$16,O21:O23)</f>
        <v>4.2851792906473589</v>
      </c>
    </row>
    <row r="25" spans="2:15" s="71" customFormat="1" x14ac:dyDescent="0.25">
      <c r="C25" s="81" t="s">
        <v>56</v>
      </c>
      <c r="D25" s="80">
        <f>-PMT($D$16,D$18,D24,,)</f>
        <v>0.74836746949406951</v>
      </c>
      <c r="E25" s="80">
        <f t="shared" ref="E25" si="3">-PMT($D$16,E$18,E24,,)</f>
        <v>2.2551422047048044</v>
      </c>
      <c r="F25" s="80"/>
      <c r="H25" s="81" t="s">
        <v>56</v>
      </c>
      <c r="I25" s="80">
        <f t="shared" ref="I25:J25" si="4">-PMT($D$16,I$18,I24,,)</f>
        <v>0.74836746949406951</v>
      </c>
      <c r="J25" s="80">
        <f t="shared" si="4"/>
        <v>1.8237445528024627</v>
      </c>
      <c r="M25" s="81" t="s">
        <v>56</v>
      </c>
      <c r="N25" s="80">
        <f t="shared" ref="N25" si="5">-PMT($D$16,N$18,N24,,)</f>
        <v>0.74836746949406951</v>
      </c>
      <c r="O25" s="80">
        <f>-PMT($D$16,O$18,O24,,)</f>
        <v>1.6036364735395008</v>
      </c>
    </row>
    <row r="26" spans="2:15" s="71" customFormat="1" x14ac:dyDescent="0.25">
      <c r="C26" s="81"/>
      <c r="D26" s="80"/>
      <c r="E26" s="80"/>
      <c r="F26" s="80"/>
      <c r="G26" s="80"/>
      <c r="H26" s="80"/>
      <c r="I26" s="80"/>
      <c r="J26" s="80"/>
      <c r="K26" s="80"/>
      <c r="L26" s="80"/>
    </row>
    <row r="27" spans="2:15" s="71" customFormat="1" x14ac:dyDescent="0.25"/>
    <row r="28" spans="2:15" s="71" customFormat="1" x14ac:dyDescent="0.25">
      <c r="D28" s="82"/>
      <c r="E28" s="82"/>
      <c r="F28" s="82"/>
      <c r="G28" s="82"/>
      <c r="H28" s="82"/>
      <c r="I28" s="82"/>
      <c r="J28" s="82"/>
      <c r="K28" s="82"/>
      <c r="L28" s="82"/>
    </row>
    <row r="29" spans="2:15" s="71" customFormat="1" x14ac:dyDescent="0.25">
      <c r="D29" s="82"/>
      <c r="E29" s="82"/>
      <c r="F29" s="82"/>
      <c r="G29" s="82"/>
      <c r="H29" s="82"/>
      <c r="I29" s="82"/>
      <c r="J29" s="82"/>
      <c r="K29" s="82"/>
      <c r="L29" s="82"/>
    </row>
    <row r="30" spans="2:15" s="71" customFormat="1" x14ac:dyDescent="0.25"/>
    <row r="41" spans="4:6" x14ac:dyDescent="0.25">
      <c r="D41" s="83"/>
      <c r="E41" s="83"/>
      <c r="F41" s="83"/>
    </row>
    <row r="42" spans="4:6" x14ac:dyDescent="0.25">
      <c r="D42" s="83"/>
      <c r="E42" s="83"/>
      <c r="F42" s="83"/>
    </row>
    <row r="44" spans="4:6" x14ac:dyDescent="0.25">
      <c r="D44" s="83"/>
    </row>
    <row r="46" spans="4:6" x14ac:dyDescent="0.25">
      <c r="D46" s="83"/>
    </row>
  </sheetData>
  <mergeCells count="11">
    <mergeCell ref="B11:B12"/>
    <mergeCell ref="C11:C12"/>
    <mergeCell ref="D11:F11"/>
    <mergeCell ref="G11:I11"/>
    <mergeCell ref="B13:B14"/>
    <mergeCell ref="M19:M20"/>
    <mergeCell ref="N19:O19"/>
    <mergeCell ref="H19:H20"/>
    <mergeCell ref="I19:J19"/>
    <mergeCell ref="C19:C20"/>
    <mergeCell ref="D19:E19"/>
  </mergeCells>
  <hyperlinks>
    <hyperlink ref="D4" location="_ftn1" display="_ftn1"/>
    <hyperlink ref="D5" location="_ftn2" display="_ftn2"/>
    <hyperlink ref="D6" location="_ftn3" display="_ftn3"/>
    <hyperlink ref="D7" location="_ftn4" display="_ftn4"/>
  </hyperlink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46"/>
  <sheetViews>
    <sheetView topLeftCell="A7" workbookViewId="0">
      <selection activeCell="G13" sqref="G13:I14"/>
    </sheetView>
  </sheetViews>
  <sheetFormatPr defaultRowHeight="15" x14ac:dyDescent="0.25"/>
  <cols>
    <col min="1" max="1" width="3.5703125" customWidth="1"/>
    <col min="2" max="2" width="16.28515625" customWidth="1"/>
    <col min="3" max="3" width="36.140625" customWidth="1"/>
    <col min="4" max="4" width="13.7109375" customWidth="1"/>
    <col min="5" max="5" width="13" customWidth="1"/>
    <col min="6" max="6" width="13.140625" customWidth="1"/>
    <col min="7" max="7" width="12.5703125" customWidth="1"/>
    <col min="8" max="8" width="13.42578125" customWidth="1"/>
    <col min="10" max="10" width="11.5703125" customWidth="1"/>
    <col min="11" max="12" width="11.28515625" customWidth="1"/>
  </cols>
  <sheetData>
    <row r="1" spans="1:14" ht="15.75" thickBot="1" x14ac:dyDescent="0.3">
      <c r="A1" s="34" t="s">
        <v>33</v>
      </c>
    </row>
    <row r="2" spans="1:14" ht="39" thickBot="1" x14ac:dyDescent="0.3">
      <c r="I2" s="35"/>
      <c r="J2" s="36" t="s">
        <v>34</v>
      </c>
      <c r="K2" s="36" t="s">
        <v>35</v>
      </c>
      <c r="L2" s="37" t="s">
        <v>4</v>
      </c>
      <c r="M2" s="38" t="s">
        <v>36</v>
      </c>
    </row>
    <row r="3" spans="1:14" ht="26.25" thickBot="1" x14ac:dyDescent="0.3">
      <c r="C3" s="39" t="s">
        <v>37</v>
      </c>
      <c r="D3" s="40" t="s">
        <v>58</v>
      </c>
      <c r="E3" s="40" t="s">
        <v>59</v>
      </c>
      <c r="F3" s="41" t="s">
        <v>38</v>
      </c>
      <c r="I3" s="35">
        <v>2014</v>
      </c>
      <c r="J3" s="42">
        <v>0.34</v>
      </c>
      <c r="K3" s="42">
        <v>1.25</v>
      </c>
      <c r="L3" s="43">
        <v>2.5</v>
      </c>
      <c r="M3" s="42">
        <v>13.81</v>
      </c>
    </row>
    <row r="4" spans="1:14" ht="15.75" thickBot="1" x14ac:dyDescent="0.3">
      <c r="C4" s="44" t="s">
        <v>57</v>
      </c>
      <c r="D4">
        <v>6138</v>
      </c>
      <c r="E4" s="84">
        <f>10000/D4</f>
        <v>1.6291951775822744</v>
      </c>
      <c r="F4" s="46">
        <f>D4/$D$17</f>
        <v>6.1379999999999999</v>
      </c>
      <c r="I4" s="47">
        <v>2015</v>
      </c>
      <c r="J4" s="48">
        <v>0.34</v>
      </c>
      <c r="K4" s="48">
        <v>0.9</v>
      </c>
      <c r="L4" s="43">
        <v>2.5</v>
      </c>
      <c r="M4" s="48">
        <v>10.86</v>
      </c>
    </row>
    <row r="5" spans="1:14" ht="15.75" thickBot="1" x14ac:dyDescent="0.3">
      <c r="I5" s="47">
        <v>2016</v>
      </c>
      <c r="J5" s="48">
        <v>0.34</v>
      </c>
      <c r="K5" s="48">
        <v>0.8</v>
      </c>
      <c r="L5" s="43">
        <v>2.5</v>
      </c>
      <c r="M5" s="48">
        <v>8.6</v>
      </c>
    </row>
    <row r="6" spans="1:14" ht="15.75" thickBot="1" x14ac:dyDescent="0.3">
      <c r="I6" s="47">
        <v>2017</v>
      </c>
      <c r="J6" s="48">
        <v>0.34</v>
      </c>
      <c r="K6" s="48">
        <v>0.7</v>
      </c>
      <c r="L6" s="43">
        <v>2.5</v>
      </c>
      <c r="M6" s="48">
        <v>7.74</v>
      </c>
    </row>
    <row r="7" spans="1:14" ht="15.75" thickBot="1" x14ac:dyDescent="0.3">
      <c r="I7" s="47">
        <v>2018</v>
      </c>
      <c r="J7" s="48">
        <v>0.34</v>
      </c>
      <c r="K7" s="48">
        <v>0.6</v>
      </c>
      <c r="L7" s="43">
        <v>2.5</v>
      </c>
      <c r="M7" s="48">
        <v>6.96</v>
      </c>
    </row>
    <row r="8" spans="1:14" ht="15.75" thickBot="1" x14ac:dyDescent="0.3">
      <c r="I8" s="47">
        <v>2019</v>
      </c>
      <c r="J8" s="48">
        <v>0.34</v>
      </c>
      <c r="K8" s="48">
        <v>0.6</v>
      </c>
      <c r="L8" s="43">
        <v>2.5</v>
      </c>
      <c r="M8" s="48">
        <v>6.27</v>
      </c>
    </row>
    <row r="9" spans="1:14" ht="26.25" thickBot="1" x14ac:dyDescent="0.3">
      <c r="D9" s="50"/>
      <c r="E9" s="50"/>
      <c r="F9" s="50"/>
      <c r="G9" s="50"/>
      <c r="H9" s="50"/>
      <c r="I9" s="35" t="s">
        <v>39</v>
      </c>
      <c r="J9" s="48">
        <v>0.34</v>
      </c>
      <c r="K9" s="51" t="s">
        <v>40</v>
      </c>
      <c r="L9" s="43">
        <v>2.5</v>
      </c>
      <c r="M9" s="48">
        <v>5.64</v>
      </c>
    </row>
    <row r="10" spans="1:14" ht="15.75" thickBot="1" x14ac:dyDescent="0.3">
      <c r="B10" s="52" t="s">
        <v>60</v>
      </c>
    </row>
    <row r="11" spans="1:14" x14ac:dyDescent="0.25">
      <c r="B11" s="96" t="s">
        <v>41</v>
      </c>
      <c r="C11" s="98" t="s">
        <v>42</v>
      </c>
      <c r="D11" s="96" t="s">
        <v>43</v>
      </c>
      <c r="E11" s="100"/>
      <c r="F11" s="98"/>
      <c r="G11" s="96" t="s">
        <v>44</v>
      </c>
      <c r="H11" s="100"/>
      <c r="I11" s="101"/>
    </row>
    <row r="12" spans="1:14" ht="39" thickBot="1" x14ac:dyDescent="0.3">
      <c r="B12" s="97"/>
      <c r="C12" s="99"/>
      <c r="D12" s="53" t="s">
        <v>24</v>
      </c>
      <c r="E12" s="54" t="s">
        <v>45</v>
      </c>
      <c r="F12" s="55" t="s">
        <v>46</v>
      </c>
      <c r="G12" s="53" t="s">
        <v>24</v>
      </c>
      <c r="H12" s="54" t="s">
        <v>45</v>
      </c>
      <c r="I12" s="56" t="s">
        <v>46</v>
      </c>
    </row>
    <row r="13" spans="1:14" ht="25.5" x14ac:dyDescent="0.25">
      <c r="B13" s="102" t="s">
        <v>57</v>
      </c>
      <c r="C13" s="57" t="s">
        <v>47</v>
      </c>
      <c r="D13" s="58">
        <f>D24</f>
        <v>3.8961339209441559</v>
      </c>
      <c r="E13" s="59">
        <f>I$24</f>
        <v>3.8961339209441559</v>
      </c>
      <c r="F13" s="60">
        <f>N$24</f>
        <v>3.8961339209441559</v>
      </c>
      <c r="G13" s="61">
        <f>D25</f>
        <v>2.5602411109009124</v>
      </c>
      <c r="H13" s="59">
        <f>I$25</f>
        <v>2.5602411109009124</v>
      </c>
      <c r="I13" s="62">
        <f>N$25</f>
        <v>2.5602411109009124</v>
      </c>
    </row>
    <row r="14" spans="1:14" ht="15.75" thickBot="1" x14ac:dyDescent="0.3">
      <c r="B14" s="103"/>
      <c r="C14" s="63" t="s">
        <v>48</v>
      </c>
      <c r="D14" s="64">
        <f>E24</f>
        <v>11.915413271117497</v>
      </c>
      <c r="E14" s="65">
        <f>J$24</f>
        <v>9.5501066806031485</v>
      </c>
      <c r="F14" s="66">
        <f>O$24</f>
        <v>8.4041849391489851</v>
      </c>
      <c r="G14" s="67">
        <f>E25</f>
        <v>7.8298979267880746</v>
      </c>
      <c r="H14" s="65">
        <f>J$25</f>
        <v>6.2755994104136157</v>
      </c>
      <c r="I14" s="68">
        <f>O$25</f>
        <v>5.522587318972171</v>
      </c>
    </row>
    <row r="15" spans="1:14" ht="15.75" thickBot="1" x14ac:dyDescent="0.3">
      <c r="C15" s="49"/>
    </row>
    <row r="16" spans="1:14" ht="15.75" thickBot="1" x14ac:dyDescent="0.3">
      <c r="C16" s="69" t="s">
        <v>49</v>
      </c>
      <c r="D16" s="70">
        <v>5.3400000000000003E-2</v>
      </c>
      <c r="H16" s="69" t="s">
        <v>49</v>
      </c>
      <c r="I16" s="70">
        <v>5.3400000000000003E-2</v>
      </c>
      <c r="M16" s="69" t="s">
        <v>49</v>
      </c>
      <c r="N16" s="70">
        <v>5.3400000000000003E-2</v>
      </c>
    </row>
    <row r="17" spans="2:15" s="71" customFormat="1" ht="15.75" thickBot="1" x14ac:dyDescent="0.3">
      <c r="C17" s="72" t="s">
        <v>50</v>
      </c>
      <c r="D17" s="73">
        <v>1000</v>
      </c>
      <c r="E17" s="71" t="s">
        <v>51</v>
      </c>
      <c r="H17" s="72" t="s">
        <v>50</v>
      </c>
      <c r="I17" s="73">
        <v>1000</v>
      </c>
      <c r="J17" s="71" t="s">
        <v>51</v>
      </c>
      <c r="M17" s="72" t="s">
        <v>50</v>
      </c>
      <c r="N17" s="73">
        <v>1000</v>
      </c>
      <c r="O17" s="71" t="s">
        <v>51</v>
      </c>
    </row>
    <row r="18" spans="2:15" s="71" customFormat="1" x14ac:dyDescent="0.25">
      <c r="C18" s="71" t="s">
        <v>10</v>
      </c>
      <c r="D18" s="74">
        <f>$E$4</f>
        <v>1.6291951775822744</v>
      </c>
      <c r="E18" s="74">
        <f>$E$4</f>
        <v>1.6291951775822744</v>
      </c>
      <c r="H18" s="71" t="s">
        <v>10</v>
      </c>
      <c r="I18" s="74">
        <f>$E$4</f>
        <v>1.6291951775822744</v>
      </c>
      <c r="J18" s="74">
        <f>$E$4</f>
        <v>1.6291951775822744</v>
      </c>
      <c r="M18" s="71" t="s">
        <v>10</v>
      </c>
      <c r="N18" s="74">
        <f>$E$4</f>
        <v>1.6291951775822744</v>
      </c>
      <c r="O18" s="74">
        <f>$E$4</f>
        <v>1.6291951775822744</v>
      </c>
    </row>
    <row r="19" spans="2:15" s="71" customFormat="1" x14ac:dyDescent="0.25">
      <c r="B19" s="71" t="s">
        <v>52</v>
      </c>
      <c r="C19" s="94" t="s">
        <v>8</v>
      </c>
      <c r="D19" s="95" t="s">
        <v>57</v>
      </c>
      <c r="E19" s="95"/>
      <c r="F19" s="75"/>
      <c r="G19" s="71" t="s">
        <v>52</v>
      </c>
      <c r="H19" s="94" t="s">
        <v>8</v>
      </c>
      <c r="I19" s="95" t="s">
        <v>57</v>
      </c>
      <c r="J19" s="95"/>
      <c r="L19" s="71" t="s">
        <v>52</v>
      </c>
      <c r="M19" s="94" t="s">
        <v>8</v>
      </c>
      <c r="N19" s="95" t="s">
        <v>57</v>
      </c>
      <c r="O19" s="95"/>
    </row>
    <row r="20" spans="2:15" s="71" customFormat="1" ht="29.25" customHeight="1" x14ac:dyDescent="0.25">
      <c r="B20" s="71">
        <v>2014</v>
      </c>
      <c r="C20" s="94"/>
      <c r="D20" s="76" t="s">
        <v>53</v>
      </c>
      <c r="E20" s="76" t="s">
        <v>54</v>
      </c>
      <c r="F20" s="77"/>
      <c r="G20" s="71">
        <v>2015</v>
      </c>
      <c r="H20" s="94"/>
      <c r="I20" s="76" t="s">
        <v>53</v>
      </c>
      <c r="J20" s="76" t="s">
        <v>54</v>
      </c>
      <c r="L20" s="71">
        <v>2016</v>
      </c>
      <c r="M20" s="94"/>
      <c r="N20" s="76" t="s">
        <v>53</v>
      </c>
      <c r="O20" s="76" t="s">
        <v>54</v>
      </c>
    </row>
    <row r="21" spans="2:15" s="71" customFormat="1" x14ac:dyDescent="0.25">
      <c r="C21" s="78">
        <v>2014</v>
      </c>
      <c r="D21" s="79">
        <f>($J3*$F$4)-J3</f>
        <v>1.74692</v>
      </c>
      <c r="E21" s="79">
        <f>($K3*$F$4)-K3</f>
        <v>6.4224999999999994</v>
      </c>
      <c r="F21" s="80"/>
      <c r="H21" s="78">
        <f>G20</f>
        <v>2015</v>
      </c>
      <c r="I21" s="79">
        <f>($J4*$F$4)-J4</f>
        <v>1.74692</v>
      </c>
      <c r="J21" s="79">
        <f>($K4*$F$4)-K4</f>
        <v>4.6242000000000001</v>
      </c>
      <c r="M21" s="78">
        <f>L20</f>
        <v>2016</v>
      </c>
      <c r="N21" s="79">
        <f>($J5*$F$4)-J5</f>
        <v>1.74692</v>
      </c>
      <c r="O21" s="79">
        <f>($K5*$F$4)-K5</f>
        <v>4.1104000000000003</v>
      </c>
    </row>
    <row r="22" spans="2:15" s="71" customFormat="1" x14ac:dyDescent="0.25">
      <c r="C22" s="78">
        <f>C21+1</f>
        <v>2015</v>
      </c>
      <c r="D22" s="79">
        <f>$J4*$F$4</f>
        <v>2.0869200000000001</v>
      </c>
      <c r="E22" s="79">
        <f>$K4*$F$4</f>
        <v>5.5242000000000004</v>
      </c>
      <c r="F22" s="80"/>
      <c r="H22" s="78">
        <f>H21+1</f>
        <v>2016</v>
      </c>
      <c r="I22" s="79">
        <f>$J5*$F$4</f>
        <v>2.0869200000000001</v>
      </c>
      <c r="J22" s="79">
        <f>$K5*$F$4</f>
        <v>4.9104000000000001</v>
      </c>
      <c r="M22" s="78">
        <f>M21+1</f>
        <v>2017</v>
      </c>
      <c r="N22" s="79">
        <f>$J6*$F$4</f>
        <v>2.0869200000000001</v>
      </c>
      <c r="O22" s="79">
        <f>$K6*$F$4</f>
        <v>4.2965999999999998</v>
      </c>
    </row>
    <row r="23" spans="2:15" s="71" customFormat="1" x14ac:dyDescent="0.25">
      <c r="C23" s="78">
        <f t="shared" ref="C23" si="0">C22+1</f>
        <v>2016</v>
      </c>
      <c r="D23" s="79">
        <f>($J5*$F$4)*0.2</f>
        <v>0.41738400000000003</v>
      </c>
      <c r="E23" s="79">
        <f>($K5*$F$4)*0.2</f>
        <v>0.98208000000000006</v>
      </c>
      <c r="F23" s="80"/>
      <c r="H23" s="78">
        <f t="shared" ref="H23" si="1">H22+1</f>
        <v>2017</v>
      </c>
      <c r="I23" s="79">
        <f>($J6*$F$4)*0.2</f>
        <v>0.41738400000000003</v>
      </c>
      <c r="J23" s="79">
        <f>($K6*$F$4)*0.2</f>
        <v>0.85931999999999997</v>
      </c>
      <c r="M23" s="78">
        <f t="shared" ref="M23" si="2">M22+1</f>
        <v>2018</v>
      </c>
      <c r="N23" s="79">
        <f>($J7*$F$4)*0.2</f>
        <v>0.41738400000000003</v>
      </c>
      <c r="O23" s="79">
        <f>($K7*$F$4)*0.2</f>
        <v>0.73655999999999999</v>
      </c>
    </row>
    <row r="24" spans="2:15" s="71" customFormat="1" x14ac:dyDescent="0.25">
      <c r="C24" s="81" t="s">
        <v>55</v>
      </c>
      <c r="D24" s="80">
        <f>NPV($D$16,D21:D23)</f>
        <v>3.8961339209441559</v>
      </c>
      <c r="E24" s="80">
        <f>NPV($D$16,E21:E23)</f>
        <v>11.915413271117497</v>
      </c>
      <c r="F24" s="80"/>
      <c r="H24" s="81" t="s">
        <v>55</v>
      </c>
      <c r="I24" s="80">
        <f>NPV($D$16,I21:I23)</f>
        <v>3.8961339209441559</v>
      </c>
      <c r="J24" s="80">
        <f>NPV($D$16,J21:J23)</f>
        <v>9.5501066806031485</v>
      </c>
      <c r="M24" s="81" t="s">
        <v>55</v>
      </c>
      <c r="N24" s="80">
        <f>NPV($D$16,N21:N23)</f>
        <v>3.8961339209441559</v>
      </c>
      <c r="O24" s="80">
        <f>NPV($D$16,O21:O23)</f>
        <v>8.4041849391489851</v>
      </c>
    </row>
    <row r="25" spans="2:15" s="71" customFormat="1" x14ac:dyDescent="0.25">
      <c r="C25" s="81" t="s">
        <v>56</v>
      </c>
      <c r="D25" s="80">
        <f>-PMT($D$16,D$18,D24,,)</f>
        <v>2.5602411109009124</v>
      </c>
      <c r="E25" s="80">
        <f t="shared" ref="E25" si="3">-PMT($D$16,E$18,E24,,)</f>
        <v>7.8298979267880746</v>
      </c>
      <c r="F25" s="80"/>
      <c r="H25" s="81" t="s">
        <v>56</v>
      </c>
      <c r="I25" s="80">
        <f t="shared" ref="I25:J25" si="4">-PMT($D$16,I$18,I24,,)</f>
        <v>2.5602411109009124</v>
      </c>
      <c r="J25" s="80">
        <f t="shared" si="4"/>
        <v>6.2755994104136157</v>
      </c>
      <c r="M25" s="81" t="s">
        <v>56</v>
      </c>
      <c r="N25" s="80">
        <f t="shared" ref="N25" si="5">-PMT($D$16,N$18,N24,,)</f>
        <v>2.5602411109009124</v>
      </c>
      <c r="O25" s="80">
        <f>-PMT($D$16,O$18,O24,,)</f>
        <v>5.522587318972171</v>
      </c>
    </row>
    <row r="26" spans="2:15" s="71" customFormat="1" x14ac:dyDescent="0.25">
      <c r="C26" s="81"/>
      <c r="D26" s="80"/>
      <c r="E26" s="80"/>
      <c r="F26" s="80"/>
      <c r="G26" s="80"/>
      <c r="H26" s="80"/>
      <c r="I26" s="80"/>
      <c r="J26" s="80"/>
      <c r="K26" s="80"/>
      <c r="L26" s="80"/>
    </row>
    <row r="27" spans="2:15" s="71" customFormat="1" x14ac:dyDescent="0.25"/>
    <row r="28" spans="2:15" s="71" customFormat="1" x14ac:dyDescent="0.25">
      <c r="D28" s="82"/>
      <c r="E28" s="82"/>
      <c r="F28" s="82"/>
      <c r="G28" s="82"/>
      <c r="H28" s="82"/>
      <c r="I28" s="82"/>
      <c r="J28" s="82"/>
      <c r="K28" s="82"/>
      <c r="L28" s="82"/>
    </row>
    <row r="29" spans="2:15" s="71" customFormat="1" x14ac:dyDescent="0.25">
      <c r="D29" s="82"/>
      <c r="E29" s="82"/>
      <c r="F29" s="82"/>
      <c r="G29" s="82"/>
      <c r="H29" s="82"/>
      <c r="I29" s="82"/>
      <c r="J29" s="82"/>
      <c r="K29" s="82"/>
      <c r="L29" s="82"/>
    </row>
    <row r="30" spans="2:15" s="71" customFormat="1" x14ac:dyDescent="0.25"/>
    <row r="41" spans="4:6" x14ac:dyDescent="0.25">
      <c r="D41" s="83"/>
      <c r="E41" s="83"/>
      <c r="F41" s="83"/>
    </row>
    <row r="42" spans="4:6" x14ac:dyDescent="0.25">
      <c r="D42" s="83"/>
      <c r="E42" s="83"/>
      <c r="F42" s="83"/>
    </row>
    <row r="44" spans="4:6" x14ac:dyDescent="0.25">
      <c r="D44" s="83"/>
    </row>
    <row r="46" spans="4:6" x14ac:dyDescent="0.25">
      <c r="D46" s="83"/>
    </row>
  </sheetData>
  <mergeCells count="11">
    <mergeCell ref="M19:M20"/>
    <mergeCell ref="N19:O19"/>
    <mergeCell ref="B11:B12"/>
    <mergeCell ref="C11:C12"/>
    <mergeCell ref="D11:F11"/>
    <mergeCell ref="G11:I11"/>
    <mergeCell ref="B13:B14"/>
    <mergeCell ref="C19:C20"/>
    <mergeCell ref="D19:E19"/>
    <mergeCell ref="H19:H20"/>
    <mergeCell ref="I19:J19"/>
  </mergeCells>
  <hyperlinks>
    <hyperlink ref="D5" location="_ftn2" display="_ftn2"/>
    <hyperlink ref="D6" location="_ftn3" display="_ftn3"/>
    <hyperlink ref="D7" location="_ftn4" display="_ftn4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90554A-0E2F-49EA-9AC0-89394B4D5195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64F340D-60C0-45F8-B508-7D5895BA40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A135DD9-3B53-46E8-8A79-4CA52910ED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2014 calc</vt:lpstr>
      <vt:lpstr>MF common</vt:lpstr>
      <vt:lpstr>Sheet3</vt:lpstr>
      <vt:lpstr>RDR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2012-01-19T14:26:05Z</dcterms:created>
  <dcterms:modified xsi:type="dcterms:W3CDTF">2016-01-15T13:59:13Z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