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9980" windowHeight="7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I5" i="2" l="1"/>
  <c r="AI4" i="2"/>
  <c r="AB5" i="2"/>
  <c r="AB4" i="2"/>
  <c r="U5" i="2"/>
  <c r="U4" i="2"/>
  <c r="U3" i="2"/>
  <c r="AH5" i="2"/>
  <c r="Z5" i="2"/>
  <c r="S5" i="2"/>
  <c r="AH4" i="2"/>
  <c r="Z4" i="2"/>
  <c r="S4" i="2"/>
  <c r="S3" i="2"/>
  <c r="AI13" i="2"/>
  <c r="U17" i="2"/>
  <c r="U13" i="2"/>
  <c r="AB17" i="2"/>
  <c r="AB13" i="2"/>
  <c r="AH33" i="2"/>
  <c r="AI33" i="2" s="1"/>
  <c r="Z33" i="2"/>
  <c r="AB33" i="2" s="1"/>
  <c r="S33" i="2"/>
  <c r="U33" i="2" s="1"/>
  <c r="L33" i="2"/>
  <c r="M33" i="2" s="1"/>
  <c r="F33" i="2"/>
  <c r="G33" i="2" s="1"/>
  <c r="AH32" i="2"/>
  <c r="AI32" i="2" s="1"/>
  <c r="Z32" i="2"/>
  <c r="AB32" i="2" s="1"/>
  <c r="S32" i="2"/>
  <c r="U32" i="2" s="1"/>
  <c r="L32" i="2"/>
  <c r="M32" i="2" s="1"/>
  <c r="F32" i="2"/>
  <c r="G32" i="2" s="1"/>
  <c r="Z31" i="2"/>
  <c r="AB31" i="2" s="1"/>
  <c r="S31" i="2"/>
  <c r="U31" i="2" s="1"/>
  <c r="L31" i="2"/>
  <c r="M31" i="2" s="1"/>
  <c r="F31" i="2"/>
  <c r="G31" i="2" s="1"/>
  <c r="Z30" i="2"/>
  <c r="AB30" i="2" s="1"/>
  <c r="S30" i="2"/>
  <c r="U30" i="2" s="1"/>
  <c r="L30" i="2"/>
  <c r="M30" i="2" s="1"/>
  <c r="F30" i="2"/>
  <c r="G30" i="2" s="1"/>
  <c r="Z29" i="2"/>
  <c r="AB29" i="2" s="1"/>
  <c r="S29" i="2"/>
  <c r="U29" i="2" s="1"/>
  <c r="L29" i="2"/>
  <c r="M29" i="2" s="1"/>
  <c r="F29" i="2"/>
  <c r="G29" i="2" s="1"/>
  <c r="Z28" i="2"/>
  <c r="AB28" i="2" s="1"/>
  <c r="S28" i="2"/>
  <c r="U28" i="2" s="1"/>
  <c r="L28" i="2"/>
  <c r="M28" i="2" s="1"/>
  <c r="F28" i="2"/>
  <c r="G28" i="2" s="1"/>
  <c r="Z27" i="2"/>
  <c r="AB27" i="2" s="1"/>
  <c r="S27" i="2"/>
  <c r="U27" i="2" s="1"/>
  <c r="L27" i="2"/>
  <c r="M27" i="2" s="1"/>
  <c r="F27" i="2"/>
  <c r="G27" i="2" s="1"/>
  <c r="Z26" i="2"/>
  <c r="AB26" i="2" s="1"/>
  <c r="S26" i="2"/>
  <c r="U26" i="2" s="1"/>
  <c r="L26" i="2"/>
  <c r="M26" i="2" s="1"/>
  <c r="F26" i="2"/>
  <c r="G26" i="2" s="1"/>
  <c r="Z25" i="2"/>
  <c r="AB25" i="2" s="1"/>
  <c r="S25" i="2"/>
  <c r="U25" i="2" s="1"/>
  <c r="L25" i="2"/>
  <c r="M25" i="2" s="1"/>
  <c r="F25" i="2"/>
  <c r="G25" i="2" s="1"/>
  <c r="Z24" i="2"/>
  <c r="AB24" i="2" s="1"/>
  <c r="S24" i="2"/>
  <c r="U24" i="2" s="1"/>
  <c r="L24" i="2"/>
  <c r="M24" i="2" s="1"/>
  <c r="F24" i="2"/>
  <c r="G24" i="2" s="1"/>
  <c r="Z23" i="2"/>
  <c r="AB23" i="2" s="1"/>
  <c r="S23" i="2"/>
  <c r="U23" i="2" s="1"/>
  <c r="L23" i="2"/>
  <c r="M23" i="2" s="1"/>
  <c r="F23" i="2"/>
  <c r="G23" i="2" s="1"/>
  <c r="Z22" i="2"/>
  <c r="AB22" i="2" s="1"/>
  <c r="S22" i="2"/>
  <c r="U22" i="2" s="1"/>
  <c r="L22" i="2"/>
  <c r="M22" i="2" s="1"/>
  <c r="F22" i="2"/>
  <c r="G22" i="2" s="1"/>
  <c r="Z21" i="2"/>
  <c r="AB21" i="2" s="1"/>
  <c r="S21" i="2"/>
  <c r="U21" i="2" s="1"/>
  <c r="L21" i="2"/>
  <c r="M21" i="2" s="1"/>
  <c r="F21" i="2"/>
  <c r="G21" i="2" s="1"/>
  <c r="Z20" i="2"/>
  <c r="AB20" i="2" s="1"/>
  <c r="S20" i="2"/>
  <c r="U20" i="2" s="1"/>
  <c r="L20" i="2"/>
  <c r="M20" i="2" s="1"/>
  <c r="F20" i="2"/>
  <c r="G20" i="2" s="1"/>
  <c r="Z19" i="2"/>
  <c r="AB19" i="2" s="1"/>
  <c r="S19" i="2"/>
  <c r="U19" i="2" s="1"/>
  <c r="L19" i="2"/>
  <c r="M19" i="2" s="1"/>
  <c r="F19" i="2"/>
  <c r="G19" i="2" s="1"/>
  <c r="Z18" i="2"/>
  <c r="AB18" i="2" s="1"/>
  <c r="S18" i="2"/>
  <c r="U18" i="2" s="1"/>
  <c r="L18" i="2"/>
  <c r="M18" i="2" s="1"/>
  <c r="F18" i="2"/>
  <c r="G18" i="2" s="1"/>
  <c r="L17" i="2"/>
  <c r="M17" i="2" s="1"/>
  <c r="F17" i="2"/>
  <c r="G17" i="2" s="1"/>
  <c r="Z16" i="2"/>
  <c r="AB16" i="2" s="1"/>
  <c r="Q16" i="2"/>
  <c r="S16" i="2" s="1"/>
  <c r="P16" i="2"/>
  <c r="U16" i="2" s="1"/>
  <c r="L16" i="2"/>
  <c r="M16" i="2" s="1"/>
  <c r="F16" i="2"/>
  <c r="G16" i="2" s="1"/>
  <c r="Z15" i="2"/>
  <c r="AB15" i="2" s="1"/>
  <c r="Q15" i="2"/>
  <c r="S15" i="2" s="1"/>
  <c r="P15" i="2"/>
  <c r="U15" i="2" s="1"/>
  <c r="L15" i="2"/>
  <c r="M15" i="2" s="1"/>
  <c r="F15" i="2"/>
  <c r="G15" i="2" s="1"/>
  <c r="Z14" i="2"/>
  <c r="AB14" i="2" s="1"/>
  <c r="Q14" i="2"/>
  <c r="S14" i="2" s="1"/>
  <c r="P14" i="2"/>
  <c r="U14" i="2" s="1"/>
  <c r="L14" i="2"/>
  <c r="M14" i="2" s="1"/>
  <c r="F14" i="2"/>
  <c r="G14" i="2" s="1"/>
  <c r="L13" i="2"/>
  <c r="I13" i="2"/>
  <c r="M13" i="2" s="1"/>
  <c r="F13" i="2"/>
  <c r="G13" i="2" s="1"/>
  <c r="AA12" i="2"/>
  <c r="X12" i="2"/>
  <c r="Z12" i="2" s="1"/>
  <c r="AB12" i="2" s="1"/>
  <c r="T12" i="2"/>
  <c r="Q12" i="2"/>
  <c r="S12" i="2" s="1"/>
  <c r="U12" i="2" s="1"/>
  <c r="J12" i="2"/>
  <c r="L12" i="2" s="1"/>
  <c r="I12" i="2"/>
  <c r="M12" i="2" s="1"/>
  <c r="D12" i="2"/>
  <c r="F12" i="2" s="1"/>
  <c r="G12" i="2" s="1"/>
  <c r="AA11" i="2"/>
  <c r="X11" i="2"/>
  <c r="Z11" i="2" s="1"/>
  <c r="W11" i="2"/>
  <c r="AB11" i="2" s="1"/>
  <c r="T11" i="2"/>
  <c r="Q11" i="2"/>
  <c r="S11" i="2" s="1"/>
  <c r="P11" i="2"/>
  <c r="U11" i="2" s="1"/>
  <c r="J11" i="2"/>
  <c r="L11" i="2" s="1"/>
  <c r="I11" i="2"/>
  <c r="M11" i="2" s="1"/>
  <c r="D11" i="2"/>
  <c r="F11" i="2" s="1"/>
  <c r="G11" i="2" s="1"/>
  <c r="AH10" i="2"/>
  <c r="AI10" i="2" s="1"/>
  <c r="Z10" i="2"/>
  <c r="AB10" i="2" s="1"/>
  <c r="S10" i="2"/>
  <c r="U10" i="2" s="1"/>
  <c r="L10" i="2"/>
  <c r="M10" i="2" s="1"/>
  <c r="F10" i="2"/>
  <c r="G10" i="2" s="1"/>
  <c r="AH9" i="2"/>
  <c r="AI9" i="2" s="1"/>
  <c r="Z9" i="2"/>
  <c r="AB9" i="2" s="1"/>
  <c r="S9" i="2"/>
  <c r="U9" i="2" s="1"/>
  <c r="L9" i="2"/>
  <c r="M9" i="2" s="1"/>
  <c r="F9" i="2"/>
  <c r="G9" i="2" s="1"/>
  <c r="AH8" i="2"/>
  <c r="AI8" i="2" s="1"/>
  <c r="Z8" i="2"/>
  <c r="AB8" i="2" s="1"/>
  <c r="S8" i="2"/>
  <c r="U8" i="2" s="1"/>
  <c r="L8" i="2"/>
  <c r="M8" i="2" s="1"/>
  <c r="F8" i="2"/>
  <c r="G8" i="2" s="1"/>
  <c r="AH7" i="2"/>
  <c r="AI7" i="2" s="1"/>
  <c r="Z7" i="2"/>
  <c r="AB7" i="2" s="1"/>
  <c r="S7" i="2"/>
  <c r="U7" i="2" s="1"/>
  <c r="L7" i="2"/>
  <c r="M7" i="2" s="1"/>
  <c r="F7" i="2"/>
  <c r="G7" i="2" s="1"/>
  <c r="AH6" i="2"/>
  <c r="AI6" i="2" s="1"/>
  <c r="Z6" i="2"/>
  <c r="AB6" i="2" s="1"/>
  <c r="S6" i="2"/>
  <c r="U6" i="2" s="1"/>
  <c r="L6" i="2"/>
  <c r="M6" i="2" s="1"/>
  <c r="F6" i="2"/>
  <c r="G6" i="2" s="1"/>
  <c r="G4" i="1" l="1"/>
  <c r="AF4" i="1"/>
  <c r="G5" i="1"/>
  <c r="AF5" i="1"/>
  <c r="G6" i="1"/>
  <c r="AF6" i="1"/>
  <c r="AS36" i="1"/>
  <c r="AL36" i="1"/>
  <c r="AF36" i="1"/>
  <c r="Y36" i="1"/>
  <c r="Z36" i="1" s="1"/>
  <c r="S36" i="1"/>
  <c r="T36" i="1" s="1"/>
  <c r="K36" i="1"/>
  <c r="G36" i="1"/>
  <c r="AS35" i="1"/>
  <c r="AL35" i="1"/>
  <c r="AF35" i="1"/>
  <c r="Y35" i="1"/>
  <c r="Z35" i="1" s="1"/>
  <c r="S35" i="1"/>
  <c r="T35" i="1" s="1"/>
  <c r="G35" i="1"/>
  <c r="AL34" i="1"/>
  <c r="AF34" i="1"/>
  <c r="Y34" i="1"/>
  <c r="Z34" i="1" s="1"/>
  <c r="S34" i="1"/>
  <c r="T34" i="1" s="1"/>
  <c r="G34" i="1"/>
  <c r="AL33" i="1"/>
  <c r="AF33" i="1"/>
  <c r="Y33" i="1"/>
  <c r="Z33" i="1" s="1"/>
  <c r="S33" i="1"/>
  <c r="T33" i="1" s="1"/>
  <c r="G33" i="1"/>
  <c r="AL32" i="1"/>
  <c r="AF32" i="1"/>
  <c r="Y32" i="1"/>
  <c r="Z32" i="1" s="1"/>
  <c r="S32" i="1"/>
  <c r="T32" i="1" s="1"/>
  <c r="G32" i="1"/>
  <c r="AL31" i="1"/>
  <c r="AF31" i="1"/>
  <c r="Y31" i="1"/>
  <c r="Z31" i="1" s="1"/>
  <c r="S31" i="1"/>
  <c r="T31" i="1" s="1"/>
  <c r="G31" i="1"/>
  <c r="AL30" i="1"/>
  <c r="AF30" i="1"/>
  <c r="Y30" i="1"/>
  <c r="Z30" i="1" s="1"/>
  <c r="S30" i="1"/>
  <c r="T30" i="1" s="1"/>
  <c r="G30" i="1"/>
  <c r="AL29" i="1"/>
  <c r="AF29" i="1"/>
  <c r="Y29" i="1"/>
  <c r="Z29" i="1" s="1"/>
  <c r="S29" i="1"/>
  <c r="T29" i="1" s="1"/>
  <c r="G29" i="1"/>
  <c r="AL28" i="1"/>
  <c r="AF28" i="1"/>
  <c r="Y28" i="1"/>
  <c r="Z28" i="1" s="1"/>
  <c r="S28" i="1"/>
  <c r="T28" i="1" s="1"/>
  <c r="G28" i="1"/>
  <c r="AL27" i="1"/>
  <c r="AF27" i="1"/>
  <c r="Y27" i="1"/>
  <c r="Z27" i="1" s="1"/>
  <c r="S27" i="1"/>
  <c r="T27" i="1" s="1"/>
  <c r="G27" i="1"/>
  <c r="AL26" i="1"/>
  <c r="AF26" i="1"/>
  <c r="Y26" i="1"/>
  <c r="Z26" i="1" s="1"/>
  <c r="S26" i="1"/>
  <c r="T26" i="1" s="1"/>
  <c r="G26" i="1"/>
  <c r="AL25" i="1"/>
  <c r="AF25" i="1"/>
  <c r="Y25" i="1"/>
  <c r="Z25" i="1" s="1"/>
  <c r="S25" i="1"/>
  <c r="T25" i="1" s="1"/>
  <c r="G25" i="1"/>
  <c r="AL24" i="1"/>
  <c r="AF24" i="1"/>
  <c r="Y24" i="1"/>
  <c r="Z24" i="1" s="1"/>
  <c r="S24" i="1"/>
  <c r="T24" i="1" s="1"/>
  <c r="G24" i="1"/>
  <c r="AL23" i="1"/>
  <c r="AF23" i="1"/>
  <c r="Y23" i="1"/>
  <c r="Z23" i="1" s="1"/>
  <c r="S23" i="1"/>
  <c r="T23" i="1" s="1"/>
  <c r="G23" i="1"/>
  <c r="AL22" i="1"/>
  <c r="AF22" i="1"/>
  <c r="Y22" i="1"/>
  <c r="Z22" i="1" s="1"/>
  <c r="S22" i="1"/>
  <c r="T22" i="1" s="1"/>
  <c r="G22" i="1"/>
  <c r="AL21" i="1"/>
  <c r="AF21" i="1"/>
  <c r="Y21" i="1"/>
  <c r="Z21" i="1" s="1"/>
  <c r="S21" i="1"/>
  <c r="T21" i="1" s="1"/>
  <c r="G21" i="1"/>
  <c r="Y20" i="1"/>
  <c r="Z20" i="1" s="1"/>
  <c r="S20" i="1"/>
  <c r="T20" i="1" s="1"/>
  <c r="AL19" i="1"/>
  <c r="AD19" i="1"/>
  <c r="AF19" i="1" s="1"/>
  <c r="AC19" i="1"/>
  <c r="Y19" i="1"/>
  <c r="Z19" i="1" s="1"/>
  <c r="S19" i="1"/>
  <c r="T19" i="1" s="1"/>
  <c r="AL18" i="1"/>
  <c r="AD18" i="1"/>
  <c r="AF18" i="1" s="1"/>
  <c r="AC18" i="1"/>
  <c r="Y18" i="1"/>
  <c r="Z18" i="1" s="1"/>
  <c r="S18" i="1"/>
  <c r="T18" i="1" s="1"/>
  <c r="AL17" i="1"/>
  <c r="AD17" i="1"/>
  <c r="AF17" i="1" s="1"/>
  <c r="AC17" i="1"/>
  <c r="Y17" i="1"/>
  <c r="Z17" i="1" s="1"/>
  <c r="S17" i="1"/>
  <c r="T17" i="1" s="1"/>
  <c r="Y16" i="1"/>
  <c r="V16" i="1"/>
  <c r="Z16" i="1" s="1"/>
  <c r="S16" i="1"/>
  <c r="T16" i="1" s="1"/>
  <c r="AM15" i="1"/>
  <c r="AJ15" i="1"/>
  <c r="AL15" i="1" s="1"/>
  <c r="AG15" i="1"/>
  <c r="AD15" i="1"/>
  <c r="AF15" i="1" s="1"/>
  <c r="W15" i="1"/>
  <c r="Y15" i="1" s="1"/>
  <c r="V15" i="1"/>
  <c r="Z15" i="1" s="1"/>
  <c r="Q15" i="1"/>
  <c r="S15" i="1" s="1"/>
  <c r="T15" i="1" s="1"/>
  <c r="E15" i="1"/>
  <c r="C15" i="1"/>
  <c r="AM14" i="1"/>
  <c r="AJ14" i="1"/>
  <c r="AL14" i="1" s="1"/>
  <c r="AI14" i="1"/>
  <c r="AG14" i="1"/>
  <c r="AD14" i="1"/>
  <c r="AF14" i="1" s="1"/>
  <c r="AC14" i="1"/>
  <c r="W14" i="1"/>
  <c r="Y14" i="1" s="1"/>
  <c r="V14" i="1"/>
  <c r="Z14" i="1" s="1"/>
  <c r="Q14" i="1"/>
  <c r="S14" i="1" s="1"/>
  <c r="T14" i="1" s="1"/>
  <c r="E14" i="1"/>
  <c r="C14" i="1"/>
  <c r="AS13" i="1"/>
  <c r="AL13" i="1"/>
  <c r="AF13" i="1"/>
  <c r="Y13" i="1"/>
  <c r="Z13" i="1" s="1"/>
  <c r="S13" i="1"/>
  <c r="T13" i="1" s="1"/>
  <c r="K13" i="1"/>
  <c r="G13" i="1"/>
  <c r="AS12" i="1"/>
  <c r="AL12" i="1"/>
  <c r="AF12" i="1"/>
  <c r="Y12" i="1"/>
  <c r="Z12" i="1" s="1"/>
  <c r="S12" i="1"/>
  <c r="T12" i="1" s="1"/>
  <c r="K12" i="1"/>
  <c r="G12" i="1"/>
  <c r="AS11" i="1"/>
  <c r="AL11" i="1"/>
  <c r="AF11" i="1"/>
  <c r="Y11" i="1"/>
  <c r="Z11" i="1" s="1"/>
  <c r="S11" i="1"/>
  <c r="T11" i="1" s="1"/>
  <c r="K11" i="1"/>
  <c r="G11" i="1"/>
  <c r="AS10" i="1"/>
  <c r="AL10" i="1"/>
  <c r="AF10" i="1"/>
  <c r="Y10" i="1"/>
  <c r="Z10" i="1" s="1"/>
  <c r="S10" i="1"/>
  <c r="T10" i="1" s="1"/>
  <c r="K10" i="1"/>
  <c r="G10" i="1"/>
  <c r="AS9" i="1"/>
  <c r="AL9" i="1"/>
  <c r="AF9" i="1"/>
  <c r="Y9" i="1"/>
  <c r="Z9" i="1" s="1"/>
  <c r="S9" i="1"/>
  <c r="T9" i="1" s="1"/>
  <c r="K9" i="1"/>
  <c r="G9" i="1"/>
  <c r="AS8" i="1"/>
  <c r="AL8" i="1"/>
  <c r="AF8" i="1"/>
  <c r="K8" i="1"/>
  <c r="G8" i="1"/>
  <c r="AS7" i="1"/>
  <c r="AL7" i="1"/>
  <c r="AF7" i="1"/>
  <c r="K7" i="1"/>
  <c r="G7" i="1"/>
</calcChain>
</file>

<file path=xl/comments1.xml><?xml version="1.0" encoding="utf-8"?>
<comments xmlns="http://schemas.openxmlformats.org/spreadsheetml/2006/main">
  <authors>
    <author>Dan Mellinger</author>
  </authors>
  <commentList>
    <comment ref="C14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2011 number was incorrect.</t>
        </r>
      </text>
    </comment>
    <comment ref="E14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2011 number was incorrect.</t>
        </r>
      </text>
    </comment>
    <comment ref="P14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Q14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W14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AD14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AJ14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P15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Q15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W15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AA15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T12HO standard practice for freezers, and is exempted from GSFL federal standard.</t>
        </r>
      </text>
    </comment>
    <comment ref="AD15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AJ15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O16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  <comment ref="O17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  <comment ref="O18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  <comment ref="O19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  <comment ref="O20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</commentList>
</comments>
</file>

<file path=xl/comments2.xml><?xml version="1.0" encoding="utf-8"?>
<comments xmlns="http://schemas.openxmlformats.org/spreadsheetml/2006/main">
  <authors>
    <author>Dan Mellinger</author>
  </authors>
  <commentList>
    <comment ref="C11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D11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X11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D12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J12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N12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T12HO standard practice for freezers, and is exempted from GSFL federal standard.</t>
        </r>
      </text>
    </comment>
    <comment ref="Q12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X12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foot</t>
        </r>
      </text>
    </comment>
    <comment ref="B13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  <comment ref="B15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  <comment ref="B16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  <comment ref="B17" authorId="0">
      <text>
        <r>
          <rPr>
            <b/>
            <sz val="9"/>
            <color indexed="81"/>
            <rFont val="Tahoma"/>
            <family val="2"/>
          </rPr>
          <t>Dan Mellinger:</t>
        </r>
        <r>
          <rPr>
            <sz val="9"/>
            <color indexed="81"/>
            <rFont val="Tahoma"/>
            <family val="2"/>
          </rPr>
          <t xml:space="preserve">
Per DLC v1.6</t>
        </r>
      </text>
    </comment>
  </commentList>
</comments>
</file>

<file path=xl/sharedStrings.xml><?xml version="1.0" encoding="utf-8"?>
<sst xmlns="http://schemas.openxmlformats.org/spreadsheetml/2006/main" count="689" uniqueCount="154">
  <si>
    <t>LED New and Baseline Assumptions</t>
  </si>
  <si>
    <t>LED Component Costs and Lifetimes</t>
  </si>
  <si>
    <t>LED Measure Description</t>
  </si>
  <si>
    <t>WattsEE</t>
  </si>
  <si>
    <t>Baseline Description</t>
  </si>
  <si>
    <t>WattsBASE</t>
  </si>
  <si>
    <t>Basis for Watt Assumptions</t>
  </si>
  <si>
    <t>Calculated WattsBASE</t>
  </si>
  <si>
    <t>Watts 1</t>
  </si>
  <si>
    <t>Watts 2</t>
  </si>
  <si>
    <t>Percent 1</t>
  </si>
  <si>
    <t>Percent 2</t>
  </si>
  <si>
    <t>LED Minimum Lamp Life (hrs)</t>
  </si>
  <si>
    <t>LED Lamp Cost</t>
  </si>
  <si>
    <t>LED Lamp Replacement Time (min)</t>
  </si>
  <si>
    <t>LED Lamp Replacement Rate ($/hr)</t>
  </si>
  <si>
    <t xml:space="preserve">LED Lamp Rep. Labor Cost </t>
  </si>
  <si>
    <t>LED Lamp Cost Total</t>
  </si>
  <si>
    <t>LED Driver Life (hrs)</t>
  </si>
  <si>
    <t>LED Driver Cost</t>
  </si>
  <si>
    <t>LED Driver Replacement Time (min)</t>
  </si>
  <si>
    <t>LED Driver Replacement Rate ($/hr)</t>
  </si>
  <si>
    <t>LED Driver Rep. Labor Cost</t>
  </si>
  <si>
    <t>LED Driver Cost Total</t>
  </si>
  <si>
    <t>Baseline Technology (1)</t>
  </si>
  <si>
    <t>Lamp (1) Life (hrs)</t>
  </si>
  <si>
    <t>Lamp (1) Cost</t>
  </si>
  <si>
    <t>Lamp (1) Replacement Time (min)</t>
  </si>
  <si>
    <t>Lamp (1) Replacement Rate ($/hr)</t>
  </si>
  <si>
    <t>Lamp (1) Rep. Labor Cost</t>
  </si>
  <si>
    <t>Lamp (1) Rep. Recycle Cost</t>
  </si>
  <si>
    <t>Ballast (1) Life (hrs)</t>
  </si>
  <si>
    <t>Ballast (1) Cost</t>
  </si>
  <si>
    <t>Ballast (1) Replacement Time (min)</t>
  </si>
  <si>
    <t>Ballast (1) Replacement Rate ($/hr)</t>
  </si>
  <si>
    <t>Ballast (1) Rep. Labor Cost</t>
  </si>
  <si>
    <t>Ballast (1) Rep. Disposal Cost</t>
  </si>
  <si>
    <t>Baeline Technology (2)</t>
  </si>
  <si>
    <t>Lamp (2) Life (hrs)</t>
  </si>
  <si>
    <t>Lamp (2) Cost</t>
  </si>
  <si>
    <t>Lamp (2) Replacement Time (min)</t>
  </si>
  <si>
    <t>Lamp (2) Replacement Rate ($/hr)</t>
  </si>
  <si>
    <t>Lamp (2) Rep. Labor Cost</t>
  </si>
  <si>
    <t>LED Screw-based Bulbs, Directional, &lt; 15W</t>
  </si>
  <si>
    <t>N/A</t>
  </si>
  <si>
    <t>15% CFL 18W Pin Base</t>
  </si>
  <si>
    <t>85% Halogen PAR20</t>
  </si>
  <si>
    <t>LED Screw-based Bulbs, Directional, &gt;=  15W</t>
  </si>
  <si>
    <t>15% CFL 26W Pin Base</t>
  </si>
  <si>
    <t>85% Halogen PAR30/38</t>
  </si>
  <si>
    <t>28.8W Inc</t>
  </si>
  <si>
    <t>78.3W Inc</t>
  </si>
  <si>
    <t>53W EISA Halogen</t>
  </si>
  <si>
    <t>LED Recessed, Surface, Pendant Downlights</t>
  </si>
  <si>
    <t>Baseline LED Recessed, Surface, Pendant Downlights</t>
  </si>
  <si>
    <t>2008-2010 EVT Historical Data of 947 Measures</t>
  </si>
  <si>
    <t>40% CFL 26W Pin Base</t>
  </si>
  <si>
    <t>60% Halogen PAR30/38</t>
  </si>
  <si>
    <t>LED Track Lighting</t>
  </si>
  <si>
    <t>Baseline LED Track Lighting</t>
  </si>
  <si>
    <t>2008-2010 EVT Historical Data of 242 Measures</t>
  </si>
  <si>
    <t>10% CMH PAR38</t>
  </si>
  <si>
    <t>90% Halogen PAR38</t>
  </si>
  <si>
    <t>LED Wall-Wash Fixtures</t>
  </si>
  <si>
    <t>Baseline LED Wall-Wash Fixtures</t>
  </si>
  <si>
    <t>2008-2010 EVT Historical Data of 220 Measures</t>
  </si>
  <si>
    <t>40% CFL 42W Pin Base</t>
  </si>
  <si>
    <t>60% Halogen PAR38</t>
  </si>
  <si>
    <t>LED Portable Desk/Task Light Fixtures</t>
  </si>
  <si>
    <t>Baseline LED Portable Desk/Task Light Fixtures</t>
  </si>
  <si>
    <t>2008-2010 EVT Historical Data of 21 Measures</t>
  </si>
  <si>
    <t>50% 13W CFL Pin Base</t>
  </si>
  <si>
    <t>50% 50W Halogen</t>
  </si>
  <si>
    <t>LED Undercabinet Shelf-Mounted Task Light Fixtures (per foot)</t>
  </si>
  <si>
    <t>Baseline LED Undercabinet Shelf-Mounted Task Light Fixtures</t>
  </si>
  <si>
    <t>50% 2' T5 Linear</t>
  </si>
  <si>
    <t>LED Refrigerated Case Light, Horizontal or Vertical (per foot)</t>
  </si>
  <si>
    <t>Baseline LED Refrigerated Case Light, Horizontal or Vertical (per foot)</t>
  </si>
  <si>
    <t>PG&amp;E Refrigerated Case Study normalized to per foot.</t>
  </si>
  <si>
    <t>5' T8</t>
  </si>
  <si>
    <t>LED Freezer Case Light, Horizontal or Vertical (per foot)</t>
  </si>
  <si>
    <t>Baseline LED Freezer Case Light, Horizontal or Vertical (per foot)</t>
  </si>
  <si>
    <t>6' T12HO</t>
  </si>
  <si>
    <t>LED Display Case Light Fixture (per foot)</t>
  </si>
  <si>
    <t>Baseline LED Display Case Light Fixture</t>
  </si>
  <si>
    <t>Modeled after LED Undercabinet Shelf-Mounted Task Light Fixtures (per foot)</t>
  </si>
  <si>
    <t>LED 2x2 Recessed Light Fixture</t>
  </si>
  <si>
    <t>T8 U-Tube 2L-FB32 w/ Elec - 2'</t>
  </si>
  <si>
    <t>Based on average watts of DLC qualified products as of 11/21/11</t>
  </si>
  <si>
    <t>LED 2x4 Recessed Light Fixture</t>
  </si>
  <si>
    <t>T8 3L-F32 w/ Elec - 4'</t>
  </si>
  <si>
    <t>LED 1x4 Recessed Light Fixture</t>
  </si>
  <si>
    <t>T8 2L-F32 w/ Elec - 4'</t>
  </si>
  <si>
    <t>LED High- and Low-Bay Fixtures</t>
  </si>
  <si>
    <t>MH 250 W CWA Pulse Start</t>
  </si>
  <si>
    <t>250W MH</t>
  </si>
  <si>
    <t>LED Outdoor Pole/Arm Mounted Parking/Roadway, &lt; 30W</t>
  </si>
  <si>
    <t>Baseline LED Outdoor Pole/Arm Mounted Parking/Roadway, &lt; 30W</t>
  </si>
  <si>
    <t>2008-2010 EVT Historical Data of 2,813 Measures</t>
  </si>
  <si>
    <t>100W MH</t>
  </si>
  <si>
    <t>LED Outdoor Pole/Arm Mounted Parking/Roadway, 30W - 75W</t>
  </si>
  <si>
    <t>Baseline LED Outdoor Pole/Arm Mounted Parking/Roadway, 30W - 75W</t>
  </si>
  <si>
    <t>2008-2010 EVT Historical Data of 1,081 Measures</t>
  </si>
  <si>
    <t>175W MH</t>
  </si>
  <si>
    <t>LED Outdoor Pole/Arm Mounted Parking/Roadway, &gt;= 75W</t>
  </si>
  <si>
    <t>Baseline LED Outdoor Pole/Arm Mounted Parking/Roadway, &gt;= 75W</t>
  </si>
  <si>
    <t>2008-2010 EVT Historical Data of 806 Measures</t>
  </si>
  <si>
    <t>LED Outdoor Pole/Arm Mounted Decorative Parking/Roadway, &lt; 30W</t>
  </si>
  <si>
    <t>Baseline LED Outdoor Pole/Arm Mounted Decorative Parking/Roadway, &lt; 30W</t>
  </si>
  <si>
    <t>LED Outdoor Pole/Arm Mounted Decorative Parking/Roadway, 30W - 75W</t>
  </si>
  <si>
    <t>Baseline LED Outdoor Pole/Arm Mounted Decorative Parking/Roadway, 30W - 75W</t>
  </si>
  <si>
    <t>LED Outdoor Pole/Arm Mounted Decorative Parking/Roadway, &gt;= 75W</t>
  </si>
  <si>
    <t>Baseline LED Outdoor Pole/Arm Mounted Decorative Parking/Roadway, &gt;= 75W</t>
  </si>
  <si>
    <t>LED Parking Garage/Canopy, &lt; 30W</t>
  </si>
  <si>
    <t>Baseline LED Parking Garage/Canopy, &lt; 30W</t>
  </si>
  <si>
    <t>LED Parking Garage/Canopy, 30W - 75W</t>
  </si>
  <si>
    <t>Baseline LED Parking Garage/Canopy, 30W - 75W</t>
  </si>
  <si>
    <t>LED Parking Garage/Canopy, &gt;= 75W</t>
  </si>
  <si>
    <t>Baseline LED Parking Garage/Canopy, &gt;= 75W</t>
  </si>
  <si>
    <t>LED Wall-Mounted Area Lights, &lt; 30W</t>
  </si>
  <si>
    <t>Baseline LED Wall-Mounted Area Lights, &lt; 30W</t>
  </si>
  <si>
    <t>LED Wall-Mounted Area Lights, 30W - 75W</t>
  </si>
  <si>
    <t>Baseline LED Wall-Mounted Area Lights, 30W - 75W</t>
  </si>
  <si>
    <t>LED Wall-Mounted Area Lights, &gt;= 75W</t>
  </si>
  <si>
    <t>Baseline LED Wall-Mounted Area Lights, &gt;= 75W</t>
  </si>
  <si>
    <t>LED Bollard, &lt; 30W</t>
  </si>
  <si>
    <t>Baseline LED Bollard, &lt; 30W</t>
  </si>
  <si>
    <t>2008-2010 EVT Historical Data of 33 Measures</t>
  </si>
  <si>
    <t>50W MH</t>
  </si>
  <si>
    <t>LED Bollard, &gt;= 30W</t>
  </si>
  <si>
    <t>Baseline LED Bollard, &gt;= 30W</t>
  </si>
  <si>
    <t>2008-2010 EVT Historical Data of 15 Measures</t>
  </si>
  <si>
    <t>70W MH</t>
  </si>
  <si>
    <t>LED Flood Light, &lt; 15W</t>
  </si>
  <si>
    <t>Baseline LED Flood Light, &lt; 15W</t>
  </si>
  <si>
    <t>Consistent with LED Screw-base Directional</t>
  </si>
  <si>
    <t>25% 50W MH</t>
  </si>
  <si>
    <t>75% Halogen PAR20</t>
  </si>
  <si>
    <t>LED Flood Light, &gt;= 15W</t>
  </si>
  <si>
    <t>Baseline LED Flood Light, &gt;= 15W</t>
  </si>
  <si>
    <t>50% 50W MH</t>
  </si>
  <si>
    <t>50% Halogen PAR30/38</t>
  </si>
  <si>
    <t>LED Screw and Pin-based Bulbs, Omnidirectional, &lt; 10W</t>
  </si>
  <si>
    <t>LED Screw and Pin-based Bulbs, Omnidirectional, &gt;= 10W</t>
  </si>
  <si>
    <t>LED Screw and Pin-based Bulbs, Decorative</t>
  </si>
  <si>
    <t>See tables above</t>
  </si>
  <si>
    <t>Baseline Cost (EISA 2012-2014, EISA 2020)</t>
  </si>
  <si>
    <t>Lamp (1) Total Cost</t>
  </si>
  <si>
    <t>Ballast (1) Total Cost</t>
  </si>
  <si>
    <t>Lamp (2) Total Cost</t>
  </si>
  <si>
    <t>Baseline Technology (2)</t>
  </si>
  <si>
    <t>$0.50 ($1.50, $2.50)</t>
  </si>
  <si>
    <t>Incremental Cost
(EISA 2012-2014, EISA 2020)</t>
  </si>
  <si>
    <t>29.5 ($28.50, $27.50)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</si>
</sst>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0.0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1" applyFont="1" applyAlignment="1">
      <alignment vertical="center"/>
    </xf>
    <xf numFmtId="3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7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9" fontId="2" fillId="0" borderId="8" xfId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165" fontId="2" fillId="0" borderId="11" xfId="0" applyNumberFormat="1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9" fontId="2" fillId="0" borderId="11" xfId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165" fontId="2" fillId="0" borderId="16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164" fontId="2" fillId="0" borderId="2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9" fontId="2" fillId="0" borderId="20" xfId="1" applyFont="1" applyBorder="1" applyAlignment="1">
      <alignment horizontal="center" vertical="center" wrapText="1"/>
    </xf>
    <xf numFmtId="165" fontId="2" fillId="0" borderId="20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center" vertical="center"/>
    </xf>
    <xf numFmtId="3" fontId="2" fillId="0" borderId="20" xfId="0" applyNumberFormat="1" applyFont="1" applyFill="1" applyBorder="1" applyAlignment="1">
      <alignment horizontal="center" vertical="center"/>
    </xf>
    <xf numFmtId="165" fontId="2" fillId="0" borderId="21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4" fontId="2" fillId="0" borderId="28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8" fontId="2" fillId="0" borderId="11" xfId="1" applyNumberFormat="1" applyFont="1" applyBorder="1" applyAlignment="1">
      <alignment horizontal="center" vertical="center" wrapText="1"/>
    </xf>
    <xf numFmtId="8" fontId="2" fillId="0" borderId="10" xfId="1" applyNumberFormat="1" applyFont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/>
    </xf>
    <xf numFmtId="9" fontId="2" fillId="2" borderId="11" xfId="1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/>
    </xf>
    <xf numFmtId="9" fontId="2" fillId="2" borderId="20" xfId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9" fontId="2" fillId="0" borderId="10" xfId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9" fontId="2" fillId="0" borderId="8" xfId="1" applyFont="1" applyBorder="1" applyAlignment="1">
      <alignment vertical="center"/>
    </xf>
    <xf numFmtId="165" fontId="2" fillId="0" borderId="8" xfId="0" applyNumberFormat="1" applyFont="1" applyBorder="1" applyAlignment="1">
      <alignment vertical="center"/>
    </xf>
    <xf numFmtId="0" fontId="2" fillId="0" borderId="19" xfId="0" applyFont="1" applyBorder="1" applyAlignment="1">
      <alignment horizontal="left" vertical="center" wrapText="1"/>
    </xf>
    <xf numFmtId="164" fontId="2" fillId="0" borderId="20" xfId="0" applyNumberFormat="1" applyFont="1" applyBorder="1" applyAlignment="1">
      <alignment horizontal="center" vertical="center" wrapText="1"/>
    </xf>
    <xf numFmtId="165" fontId="2" fillId="0" borderId="2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3" fontId="2" fillId="0" borderId="33" xfId="0" applyNumberFormat="1" applyFont="1" applyBorder="1" applyAlignment="1">
      <alignment horizontal="center" vertical="center" wrapText="1"/>
    </xf>
    <xf numFmtId="165" fontId="2" fillId="0" borderId="34" xfId="0" applyNumberFormat="1" applyFont="1" applyBorder="1" applyAlignment="1">
      <alignment horizontal="center" vertical="center" wrapText="1"/>
    </xf>
    <xf numFmtId="0" fontId="2" fillId="0" borderId="34" xfId="0" applyNumberFormat="1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3" fontId="2" fillId="0" borderId="34" xfId="0" applyNumberFormat="1" applyFont="1" applyBorder="1" applyAlignment="1">
      <alignment horizontal="center" vertical="center" wrapText="1"/>
    </xf>
    <xf numFmtId="164" fontId="2" fillId="0" borderId="34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0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 wrapText="1"/>
    </xf>
    <xf numFmtId="3" fontId="2" fillId="0" borderId="27" xfId="0" applyNumberFormat="1" applyFont="1" applyBorder="1" applyAlignment="1">
      <alignment horizontal="center" vertical="center" wrapText="1"/>
    </xf>
    <xf numFmtId="165" fontId="2" fillId="0" borderId="28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3" fontId="2" fillId="0" borderId="28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2" fillId="0" borderId="32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S38"/>
  <sheetViews>
    <sheetView tabSelected="1" topLeftCell="A25" workbookViewId="0">
      <selection activeCell="B2" sqref="B2:N36"/>
    </sheetView>
  </sheetViews>
  <sheetFormatPr defaultRowHeight="12.75" x14ac:dyDescent="0.25"/>
  <cols>
    <col min="1" max="1" width="2.28515625" style="2" customWidth="1"/>
    <col min="2" max="2" width="36.28515625" style="2" bestFit="1" customWidth="1"/>
    <col min="3" max="3" width="7.42578125" style="1" bestFit="1" customWidth="1"/>
    <col min="4" max="4" width="31.7109375" style="2" customWidth="1"/>
    <col min="5" max="5" width="9.42578125" style="1" bestFit="1" customWidth="1"/>
    <col min="6" max="6" width="21.42578125" style="2" bestFit="1" customWidth="1"/>
    <col min="7" max="7" width="14.42578125" style="2" hidden="1" customWidth="1"/>
    <col min="8" max="9" width="11" style="2" hidden="1" customWidth="1"/>
    <col min="10" max="10" width="11" style="3" hidden="1" customWidth="1"/>
    <col min="11" max="11" width="9.140625" style="3" hidden="1" customWidth="1"/>
    <col min="12" max="12" width="11.42578125" style="5" customWidth="1"/>
    <col min="13" max="13" width="10.7109375" style="3" customWidth="1"/>
    <col min="14" max="14" width="10.42578125" style="2" bestFit="1" customWidth="1"/>
    <col min="15" max="15" width="11.42578125" style="4" customWidth="1"/>
    <col min="16" max="16" width="11.42578125" style="5" customWidth="1"/>
    <col min="17" max="17" width="11.42578125" style="6" hidden="1" customWidth="1"/>
    <col min="18" max="18" width="11.42578125" style="5" hidden="1" customWidth="1"/>
    <col min="19" max="19" width="10.85546875" style="2" customWidth="1"/>
    <col min="20" max="20" width="10.85546875" style="2" hidden="1" customWidth="1"/>
    <col min="21" max="21" width="9.140625" style="4"/>
    <col min="22" max="22" width="9.140625" style="2"/>
    <col min="23" max="24" width="11.140625" style="2" hidden="1" customWidth="1"/>
    <col min="25" max="25" width="9.140625" style="2"/>
    <col min="26" max="26" width="0" style="2" hidden="1" customWidth="1"/>
    <col min="27" max="27" width="17.7109375" style="2" customWidth="1"/>
    <col min="28" max="28" width="9.140625" style="4"/>
    <col min="29" max="29" width="9.140625" style="2"/>
    <col min="30" max="30" width="11.140625" style="1" hidden="1" customWidth="1"/>
    <col min="31" max="31" width="11.140625" style="2" hidden="1" customWidth="1"/>
    <col min="32" max="33" width="9.140625" style="2"/>
    <col min="34" max="34" width="9.140625" style="4"/>
    <col min="35" max="35" width="9.85546875" style="2" bestFit="1" customWidth="1"/>
    <col min="36" max="36" width="11.140625" style="1" hidden="1" customWidth="1"/>
    <col min="37" max="37" width="11.140625" style="2" hidden="1" customWidth="1"/>
    <col min="38" max="38" width="10" style="2" bestFit="1" customWidth="1"/>
    <col min="39" max="39" width="10.5703125" style="2" customWidth="1"/>
    <col min="40" max="40" width="16.7109375" style="2" customWidth="1"/>
    <col min="41" max="41" width="9.140625" style="4"/>
    <col min="42" max="42" width="9.140625" style="2"/>
    <col min="43" max="43" width="11" style="1" hidden="1" customWidth="1"/>
    <col min="44" max="44" width="11" style="2" hidden="1" customWidth="1"/>
    <col min="45" max="16384" width="9.140625" style="2"/>
  </cols>
  <sheetData>
    <row r="1" spans="2:45" ht="13.5" thickBot="1" x14ac:dyDescent="0.3"/>
    <row r="2" spans="2:45" ht="16.5" thickBot="1" x14ac:dyDescent="0.3">
      <c r="B2" s="63" t="s">
        <v>0</v>
      </c>
      <c r="C2" s="64"/>
      <c r="D2" s="65"/>
      <c r="E2" s="64"/>
      <c r="F2" s="65"/>
      <c r="G2" s="65"/>
      <c r="H2" s="65"/>
      <c r="I2" s="65"/>
      <c r="J2" s="66"/>
      <c r="K2" s="66"/>
      <c r="L2" s="67"/>
      <c r="M2" s="66"/>
      <c r="N2" s="80"/>
      <c r="O2" s="92" t="s">
        <v>1</v>
      </c>
      <c r="P2" s="93"/>
      <c r="Q2" s="94"/>
      <c r="R2" s="93"/>
      <c r="S2" s="95"/>
      <c r="T2" s="95"/>
      <c r="U2" s="96"/>
      <c r="V2" s="95"/>
      <c r="W2" s="95"/>
      <c r="X2" s="95"/>
      <c r="Y2" s="95"/>
      <c r="Z2" s="95"/>
      <c r="AA2" s="95"/>
      <c r="AB2" s="96"/>
      <c r="AC2" s="95"/>
      <c r="AD2" s="97"/>
      <c r="AE2" s="95"/>
      <c r="AF2" s="95"/>
      <c r="AG2" s="95"/>
      <c r="AH2" s="96"/>
      <c r="AI2" s="95"/>
      <c r="AJ2" s="97"/>
      <c r="AK2" s="95"/>
      <c r="AL2" s="95"/>
      <c r="AM2" s="95"/>
      <c r="AN2" s="95"/>
      <c r="AO2" s="96"/>
      <c r="AP2" s="95"/>
      <c r="AQ2" s="97"/>
      <c r="AR2" s="95"/>
      <c r="AS2" s="98"/>
    </row>
    <row r="3" spans="2:45" ht="64.5" thickBot="1" x14ac:dyDescent="0.3">
      <c r="B3" s="68" t="s">
        <v>2</v>
      </c>
      <c r="C3" s="69" t="s">
        <v>3</v>
      </c>
      <c r="D3" s="33" t="s">
        <v>4</v>
      </c>
      <c r="E3" s="69" t="s">
        <v>5</v>
      </c>
      <c r="F3" s="33" t="s">
        <v>6</v>
      </c>
      <c r="G3" s="33" t="s">
        <v>7</v>
      </c>
      <c r="H3" s="33" t="s">
        <v>8</v>
      </c>
      <c r="I3" s="33" t="s">
        <v>9</v>
      </c>
      <c r="J3" s="35" t="s">
        <v>10</v>
      </c>
      <c r="K3" s="35" t="s">
        <v>11</v>
      </c>
      <c r="L3" s="70" t="s">
        <v>13</v>
      </c>
      <c r="M3" s="35" t="s">
        <v>146</v>
      </c>
      <c r="N3" s="81" t="s">
        <v>152</v>
      </c>
      <c r="O3" s="85" t="s">
        <v>12</v>
      </c>
      <c r="P3" s="86" t="s">
        <v>13</v>
      </c>
      <c r="Q3" s="87" t="s">
        <v>14</v>
      </c>
      <c r="R3" s="86" t="s">
        <v>15</v>
      </c>
      <c r="S3" s="88" t="s">
        <v>16</v>
      </c>
      <c r="T3" s="88" t="s">
        <v>17</v>
      </c>
      <c r="U3" s="89" t="s">
        <v>18</v>
      </c>
      <c r="V3" s="88" t="s">
        <v>19</v>
      </c>
      <c r="W3" s="88" t="s">
        <v>20</v>
      </c>
      <c r="X3" s="88" t="s">
        <v>21</v>
      </c>
      <c r="Y3" s="88" t="s">
        <v>22</v>
      </c>
      <c r="Z3" s="88" t="s">
        <v>23</v>
      </c>
      <c r="AA3" s="88" t="s">
        <v>24</v>
      </c>
      <c r="AB3" s="89" t="s">
        <v>25</v>
      </c>
      <c r="AC3" s="88" t="s">
        <v>26</v>
      </c>
      <c r="AD3" s="90" t="s">
        <v>27</v>
      </c>
      <c r="AE3" s="88" t="s">
        <v>28</v>
      </c>
      <c r="AF3" s="88" t="s">
        <v>29</v>
      </c>
      <c r="AG3" s="88" t="s">
        <v>30</v>
      </c>
      <c r="AH3" s="89" t="s">
        <v>31</v>
      </c>
      <c r="AI3" s="88" t="s">
        <v>32</v>
      </c>
      <c r="AJ3" s="90" t="s">
        <v>33</v>
      </c>
      <c r="AK3" s="88" t="s">
        <v>34</v>
      </c>
      <c r="AL3" s="88" t="s">
        <v>35</v>
      </c>
      <c r="AM3" s="88" t="s">
        <v>36</v>
      </c>
      <c r="AN3" s="88" t="s">
        <v>37</v>
      </c>
      <c r="AO3" s="89" t="s">
        <v>38</v>
      </c>
      <c r="AP3" s="88" t="s">
        <v>39</v>
      </c>
      <c r="AQ3" s="90" t="s">
        <v>40</v>
      </c>
      <c r="AR3" s="88" t="s">
        <v>41</v>
      </c>
      <c r="AS3" s="91" t="s">
        <v>42</v>
      </c>
    </row>
    <row r="4" spans="2:45" ht="38.25" x14ac:dyDescent="0.25">
      <c r="B4" s="54" t="s">
        <v>142</v>
      </c>
      <c r="C4" s="46" t="s">
        <v>145</v>
      </c>
      <c r="D4" s="47"/>
      <c r="E4" s="47"/>
      <c r="F4" s="48"/>
      <c r="G4" s="61">
        <f>H4*J4+I4*K4</f>
        <v>40</v>
      </c>
      <c r="H4" s="61">
        <v>40</v>
      </c>
      <c r="I4" s="61"/>
      <c r="J4" s="62">
        <v>1</v>
      </c>
      <c r="K4" s="62"/>
      <c r="L4" s="15">
        <v>30</v>
      </c>
      <c r="M4" s="62" t="s">
        <v>151</v>
      </c>
      <c r="N4" s="62" t="s">
        <v>153</v>
      </c>
      <c r="O4" s="18">
        <v>18750</v>
      </c>
      <c r="P4" s="15" t="s">
        <v>44</v>
      </c>
      <c r="Q4" s="73" t="s">
        <v>44</v>
      </c>
      <c r="R4" s="82" t="s">
        <v>44</v>
      </c>
      <c r="S4" s="82" t="s">
        <v>44</v>
      </c>
      <c r="T4" s="82" t="s">
        <v>44</v>
      </c>
      <c r="U4" s="14" t="s">
        <v>44</v>
      </c>
      <c r="V4" s="15" t="s">
        <v>44</v>
      </c>
      <c r="W4" s="73" t="s">
        <v>44</v>
      </c>
      <c r="X4" s="82" t="s">
        <v>44</v>
      </c>
      <c r="Y4" s="82" t="s">
        <v>44</v>
      </c>
      <c r="Z4" s="82" t="s">
        <v>44</v>
      </c>
      <c r="AA4" s="16" t="s">
        <v>50</v>
      </c>
      <c r="AB4" s="14">
        <v>1000</v>
      </c>
      <c r="AC4" s="15">
        <v>0.5</v>
      </c>
      <c r="AD4" s="74">
        <v>8</v>
      </c>
      <c r="AE4" s="15">
        <v>20</v>
      </c>
      <c r="AF4" s="83">
        <f>AD4/60*AE4</f>
        <v>2.6666666666666665</v>
      </c>
      <c r="AG4" s="15">
        <v>0</v>
      </c>
      <c r="AH4" s="14" t="s">
        <v>44</v>
      </c>
      <c r="AI4" s="82" t="s">
        <v>44</v>
      </c>
      <c r="AJ4" s="74" t="s">
        <v>44</v>
      </c>
      <c r="AK4" s="82" t="s">
        <v>44</v>
      </c>
      <c r="AL4" s="82" t="s">
        <v>44</v>
      </c>
      <c r="AM4" s="82" t="s">
        <v>44</v>
      </c>
      <c r="AN4" s="16" t="s">
        <v>44</v>
      </c>
      <c r="AO4" s="14" t="s">
        <v>44</v>
      </c>
      <c r="AP4" s="15" t="s">
        <v>44</v>
      </c>
      <c r="AQ4" s="74" t="s">
        <v>44</v>
      </c>
      <c r="AR4" s="15" t="s">
        <v>44</v>
      </c>
      <c r="AS4" s="84" t="s">
        <v>44</v>
      </c>
    </row>
    <row r="5" spans="2:45" ht="38.25" x14ac:dyDescent="0.25">
      <c r="B5" s="19" t="s">
        <v>143</v>
      </c>
      <c r="C5" s="46"/>
      <c r="D5" s="47"/>
      <c r="E5" s="47"/>
      <c r="F5" s="48"/>
      <c r="G5" s="22">
        <f>H5*J5+I5*K5</f>
        <v>75</v>
      </c>
      <c r="H5" s="22">
        <v>75</v>
      </c>
      <c r="I5" s="22"/>
      <c r="J5" s="23">
        <v>1</v>
      </c>
      <c r="K5" s="23"/>
      <c r="L5" s="24">
        <v>40</v>
      </c>
      <c r="M5" s="62" t="s">
        <v>151</v>
      </c>
      <c r="N5" s="62" t="s">
        <v>153</v>
      </c>
      <c r="O5" s="29">
        <v>25000</v>
      </c>
      <c r="P5" s="24" t="s">
        <v>44</v>
      </c>
      <c r="Q5" s="71" t="s">
        <v>44</v>
      </c>
      <c r="R5" s="24" t="s">
        <v>44</v>
      </c>
      <c r="S5" s="24" t="s">
        <v>44</v>
      </c>
      <c r="T5" s="24" t="s">
        <v>44</v>
      </c>
      <c r="U5" s="26" t="s">
        <v>44</v>
      </c>
      <c r="V5" s="24" t="s">
        <v>44</v>
      </c>
      <c r="W5" s="71" t="s">
        <v>44</v>
      </c>
      <c r="X5" s="24" t="s">
        <v>44</v>
      </c>
      <c r="Y5" s="24" t="s">
        <v>44</v>
      </c>
      <c r="Z5" s="24" t="s">
        <v>44</v>
      </c>
      <c r="AA5" s="27" t="s">
        <v>51</v>
      </c>
      <c r="AB5" s="26">
        <v>1000</v>
      </c>
      <c r="AC5" s="24">
        <v>0.5</v>
      </c>
      <c r="AD5" s="20">
        <v>8</v>
      </c>
      <c r="AE5" s="24">
        <v>20</v>
      </c>
      <c r="AF5" s="17">
        <f>AD5/60*AE5</f>
        <v>2.6666666666666665</v>
      </c>
      <c r="AG5" s="24">
        <v>0</v>
      </c>
      <c r="AH5" s="26" t="s">
        <v>44</v>
      </c>
      <c r="AI5" s="21" t="s">
        <v>44</v>
      </c>
      <c r="AJ5" s="20" t="s">
        <v>44</v>
      </c>
      <c r="AK5" s="21" t="s">
        <v>44</v>
      </c>
      <c r="AL5" s="21" t="s">
        <v>44</v>
      </c>
      <c r="AM5" s="21" t="s">
        <v>44</v>
      </c>
      <c r="AN5" s="27" t="s">
        <v>44</v>
      </c>
      <c r="AO5" s="26" t="s">
        <v>44</v>
      </c>
      <c r="AP5" s="24" t="s">
        <v>44</v>
      </c>
      <c r="AQ5" s="20" t="s">
        <v>44</v>
      </c>
      <c r="AR5" s="24" t="s">
        <v>44</v>
      </c>
      <c r="AS5" s="25" t="s">
        <v>44</v>
      </c>
    </row>
    <row r="6" spans="2:45" ht="15.75" customHeight="1" thickBot="1" x14ac:dyDescent="0.3">
      <c r="B6" s="19" t="s">
        <v>144</v>
      </c>
      <c r="C6" s="46"/>
      <c r="D6" s="47"/>
      <c r="E6" s="47"/>
      <c r="F6" s="48"/>
      <c r="G6" s="22">
        <f>H6*J6+I6*K6</f>
        <v>53</v>
      </c>
      <c r="H6" s="22">
        <v>53</v>
      </c>
      <c r="I6" s="22"/>
      <c r="J6" s="23">
        <v>1</v>
      </c>
      <c r="K6" s="23"/>
      <c r="L6" s="24">
        <v>30</v>
      </c>
      <c r="M6" s="55">
        <v>1</v>
      </c>
      <c r="N6" s="72">
        <v>29</v>
      </c>
      <c r="O6" s="29">
        <v>25000</v>
      </c>
      <c r="P6" s="24" t="s">
        <v>44</v>
      </c>
      <c r="Q6" s="71" t="s">
        <v>44</v>
      </c>
      <c r="R6" s="24" t="s">
        <v>44</v>
      </c>
      <c r="S6" s="24" t="s">
        <v>44</v>
      </c>
      <c r="T6" s="24" t="s">
        <v>44</v>
      </c>
      <c r="U6" s="26" t="s">
        <v>44</v>
      </c>
      <c r="V6" s="24" t="s">
        <v>44</v>
      </c>
      <c r="W6" s="71" t="s">
        <v>44</v>
      </c>
      <c r="X6" s="24" t="s">
        <v>44</v>
      </c>
      <c r="Y6" s="24" t="s">
        <v>44</v>
      </c>
      <c r="Z6" s="24" t="s">
        <v>44</v>
      </c>
      <c r="AA6" s="27" t="s">
        <v>52</v>
      </c>
      <c r="AB6" s="26">
        <v>2000</v>
      </c>
      <c r="AC6" s="24">
        <v>2</v>
      </c>
      <c r="AD6" s="20">
        <v>8</v>
      </c>
      <c r="AE6" s="24">
        <v>20</v>
      </c>
      <c r="AF6" s="17">
        <f>AD6/60*AE6</f>
        <v>2.6666666666666665</v>
      </c>
      <c r="AG6" s="24">
        <v>0</v>
      </c>
      <c r="AH6" s="26" t="s">
        <v>44</v>
      </c>
      <c r="AI6" s="21" t="s">
        <v>44</v>
      </c>
      <c r="AJ6" s="20" t="s">
        <v>44</v>
      </c>
      <c r="AK6" s="21" t="s">
        <v>44</v>
      </c>
      <c r="AL6" s="21" t="s">
        <v>44</v>
      </c>
      <c r="AM6" s="21" t="s">
        <v>44</v>
      </c>
      <c r="AN6" s="27" t="s">
        <v>44</v>
      </c>
      <c r="AO6" s="26" t="s">
        <v>44</v>
      </c>
      <c r="AP6" s="24" t="s">
        <v>44</v>
      </c>
      <c r="AQ6" s="20" t="s">
        <v>44</v>
      </c>
      <c r="AR6" s="24" t="s">
        <v>44</v>
      </c>
      <c r="AS6" s="25" t="s">
        <v>44</v>
      </c>
    </row>
    <row r="7" spans="2:45" ht="25.5" x14ac:dyDescent="0.25">
      <c r="B7" s="54" t="s">
        <v>43</v>
      </c>
      <c r="C7" s="46"/>
      <c r="D7" s="47"/>
      <c r="E7" s="47"/>
      <c r="F7" s="48"/>
      <c r="G7" s="10">
        <f t="shared" ref="G7:G34" si="0">H7*J7+I7*K7</f>
        <v>54</v>
      </c>
      <c r="H7" s="10">
        <v>20</v>
      </c>
      <c r="I7" s="10">
        <v>60</v>
      </c>
      <c r="J7" s="11">
        <v>0.15</v>
      </c>
      <c r="K7" s="11">
        <f>1-J7</f>
        <v>0.85</v>
      </c>
      <c r="L7" s="15">
        <v>45</v>
      </c>
      <c r="M7" s="56">
        <v>5</v>
      </c>
      <c r="N7" s="75">
        <v>40</v>
      </c>
      <c r="O7" s="29">
        <v>35000</v>
      </c>
      <c r="P7" s="24" t="s">
        <v>44</v>
      </c>
      <c r="Q7" s="71" t="s">
        <v>44</v>
      </c>
      <c r="R7" s="24" t="s">
        <v>44</v>
      </c>
      <c r="S7" s="24" t="s">
        <v>44</v>
      </c>
      <c r="T7" s="24" t="s">
        <v>44</v>
      </c>
      <c r="U7" s="26" t="s">
        <v>44</v>
      </c>
      <c r="V7" s="24" t="s">
        <v>44</v>
      </c>
      <c r="W7" s="71" t="s">
        <v>44</v>
      </c>
      <c r="X7" s="24" t="s">
        <v>44</v>
      </c>
      <c r="Y7" s="24" t="s">
        <v>44</v>
      </c>
      <c r="Z7" s="24" t="s">
        <v>44</v>
      </c>
      <c r="AA7" s="27" t="s">
        <v>45</v>
      </c>
      <c r="AB7" s="26">
        <v>10000</v>
      </c>
      <c r="AC7" s="24">
        <v>8.6999999999999993</v>
      </c>
      <c r="AD7" s="20">
        <v>8</v>
      </c>
      <c r="AE7" s="24">
        <v>20</v>
      </c>
      <c r="AF7" s="17">
        <f>AD7/60*AE7</f>
        <v>2.6666666666666665</v>
      </c>
      <c r="AG7" s="24">
        <v>0.25</v>
      </c>
      <c r="AH7" s="26">
        <v>40000</v>
      </c>
      <c r="AI7" s="24">
        <v>16</v>
      </c>
      <c r="AJ7" s="20">
        <v>20</v>
      </c>
      <c r="AK7" s="24">
        <v>45</v>
      </c>
      <c r="AL7" s="24">
        <f>AJ7/60*AK7</f>
        <v>15</v>
      </c>
      <c r="AM7" s="24">
        <v>5</v>
      </c>
      <c r="AN7" s="27" t="s">
        <v>46</v>
      </c>
      <c r="AO7" s="26">
        <v>2500</v>
      </c>
      <c r="AP7" s="24">
        <v>10</v>
      </c>
      <c r="AQ7" s="20">
        <v>8</v>
      </c>
      <c r="AR7" s="24">
        <v>20</v>
      </c>
      <c r="AS7" s="28">
        <f t="shared" ref="AS7:AS8" si="1">AQ7/60*AR7</f>
        <v>2.6666666666666665</v>
      </c>
    </row>
    <row r="8" spans="2:45" ht="25.5" x14ac:dyDescent="0.25">
      <c r="B8" s="19" t="s">
        <v>47</v>
      </c>
      <c r="C8" s="49"/>
      <c r="D8" s="50"/>
      <c r="E8" s="50"/>
      <c r="F8" s="51"/>
      <c r="G8" s="22">
        <f t="shared" si="0"/>
        <v>66.75</v>
      </c>
      <c r="H8" s="22">
        <v>20</v>
      </c>
      <c r="I8" s="22">
        <v>75</v>
      </c>
      <c r="J8" s="23">
        <v>0.15</v>
      </c>
      <c r="K8" s="23">
        <f>1-J8</f>
        <v>0.85</v>
      </c>
      <c r="L8" s="24">
        <v>55</v>
      </c>
      <c r="M8" s="55">
        <v>5</v>
      </c>
      <c r="N8" s="72">
        <v>50</v>
      </c>
      <c r="O8" s="29">
        <v>35000</v>
      </c>
      <c r="P8" s="24" t="s">
        <v>44</v>
      </c>
      <c r="Q8" s="71" t="s">
        <v>44</v>
      </c>
      <c r="R8" s="24" t="s">
        <v>44</v>
      </c>
      <c r="S8" s="24" t="s">
        <v>44</v>
      </c>
      <c r="T8" s="24" t="s">
        <v>44</v>
      </c>
      <c r="U8" s="26" t="s">
        <v>44</v>
      </c>
      <c r="V8" s="24" t="s">
        <v>44</v>
      </c>
      <c r="W8" s="71" t="s">
        <v>44</v>
      </c>
      <c r="X8" s="24" t="s">
        <v>44</v>
      </c>
      <c r="Y8" s="24" t="s">
        <v>44</v>
      </c>
      <c r="Z8" s="24" t="s">
        <v>44</v>
      </c>
      <c r="AA8" s="27" t="s">
        <v>48</v>
      </c>
      <c r="AB8" s="26">
        <v>10000</v>
      </c>
      <c r="AC8" s="24">
        <v>9.6999999999999993</v>
      </c>
      <c r="AD8" s="20">
        <v>8</v>
      </c>
      <c r="AE8" s="24">
        <v>20</v>
      </c>
      <c r="AF8" s="17">
        <f t="shared" ref="AF8:AF36" si="2">AD8/60*AE8</f>
        <v>2.6666666666666665</v>
      </c>
      <c r="AG8" s="24">
        <v>0.25</v>
      </c>
      <c r="AH8" s="26">
        <v>40000</v>
      </c>
      <c r="AI8" s="24">
        <v>16</v>
      </c>
      <c r="AJ8" s="20">
        <v>20</v>
      </c>
      <c r="AK8" s="24">
        <v>45</v>
      </c>
      <c r="AL8" s="24">
        <f>AJ8/60*AK8</f>
        <v>15</v>
      </c>
      <c r="AM8" s="24">
        <v>5</v>
      </c>
      <c r="AN8" s="27" t="s">
        <v>49</v>
      </c>
      <c r="AO8" s="26">
        <v>2500</v>
      </c>
      <c r="AP8" s="24">
        <v>10</v>
      </c>
      <c r="AQ8" s="20">
        <v>8</v>
      </c>
      <c r="AR8" s="24">
        <v>20</v>
      </c>
      <c r="AS8" s="28">
        <f t="shared" si="1"/>
        <v>2.6666666666666665</v>
      </c>
    </row>
    <row r="9" spans="2:45" ht="25.5" x14ac:dyDescent="0.25">
      <c r="B9" s="19" t="s">
        <v>53</v>
      </c>
      <c r="C9" s="20">
        <v>17.600000000000001</v>
      </c>
      <c r="D9" s="27" t="s">
        <v>54</v>
      </c>
      <c r="E9" s="20">
        <v>54.3</v>
      </c>
      <c r="F9" s="22" t="s">
        <v>55</v>
      </c>
      <c r="G9" s="22">
        <f t="shared" si="0"/>
        <v>56.2</v>
      </c>
      <c r="H9" s="22">
        <v>28</v>
      </c>
      <c r="I9" s="22">
        <v>75</v>
      </c>
      <c r="J9" s="23">
        <v>0.4</v>
      </c>
      <c r="K9" s="23">
        <f>1-J9</f>
        <v>0.6</v>
      </c>
      <c r="L9" s="57"/>
      <c r="M9" s="58"/>
      <c r="N9" s="72">
        <v>50</v>
      </c>
      <c r="O9" s="29">
        <v>50000</v>
      </c>
      <c r="P9" s="24">
        <v>25</v>
      </c>
      <c r="Q9" s="71">
        <v>30</v>
      </c>
      <c r="R9" s="24">
        <v>45</v>
      </c>
      <c r="S9" s="24">
        <f>Q9/60*R9</f>
        <v>22.5</v>
      </c>
      <c r="T9" s="24">
        <f>P9+S9</f>
        <v>47.5</v>
      </c>
      <c r="U9" s="26">
        <v>70000</v>
      </c>
      <c r="V9" s="24">
        <v>25</v>
      </c>
      <c r="W9" s="71">
        <v>30</v>
      </c>
      <c r="X9" s="24">
        <v>45</v>
      </c>
      <c r="Y9" s="24">
        <f>W9/60*X9</f>
        <v>22.5</v>
      </c>
      <c r="Z9" s="24">
        <f>V9+Y9</f>
        <v>47.5</v>
      </c>
      <c r="AA9" s="27" t="s">
        <v>56</v>
      </c>
      <c r="AB9" s="26">
        <v>10000</v>
      </c>
      <c r="AC9" s="24">
        <v>9.6999999999999993</v>
      </c>
      <c r="AD9" s="20">
        <v>8</v>
      </c>
      <c r="AE9" s="24">
        <v>20</v>
      </c>
      <c r="AF9" s="17">
        <f t="shared" si="2"/>
        <v>2.6666666666666665</v>
      </c>
      <c r="AG9" s="24">
        <v>0.25</v>
      </c>
      <c r="AH9" s="26">
        <v>40000</v>
      </c>
      <c r="AI9" s="24">
        <v>16</v>
      </c>
      <c r="AJ9" s="20">
        <v>20</v>
      </c>
      <c r="AK9" s="24">
        <v>45</v>
      </c>
      <c r="AL9" s="24">
        <f>AJ9/60*AK9</f>
        <v>15</v>
      </c>
      <c r="AM9" s="24">
        <v>5</v>
      </c>
      <c r="AN9" s="27" t="s">
        <v>57</v>
      </c>
      <c r="AO9" s="26">
        <v>2500</v>
      </c>
      <c r="AP9" s="24">
        <v>10</v>
      </c>
      <c r="AQ9" s="20">
        <v>8</v>
      </c>
      <c r="AR9" s="24">
        <v>20</v>
      </c>
      <c r="AS9" s="28">
        <f t="shared" ref="AS9:AS13" si="3">AQ9/60*AR9</f>
        <v>2.6666666666666665</v>
      </c>
    </row>
    <row r="10" spans="2:45" ht="25.5" x14ac:dyDescent="0.25">
      <c r="B10" s="19" t="s">
        <v>58</v>
      </c>
      <c r="C10" s="20">
        <v>12.2</v>
      </c>
      <c r="D10" s="27" t="s">
        <v>59</v>
      </c>
      <c r="E10" s="20">
        <v>60.4</v>
      </c>
      <c r="F10" s="22" t="s">
        <v>60</v>
      </c>
      <c r="G10" s="22">
        <f t="shared" si="0"/>
        <v>58.5</v>
      </c>
      <c r="H10" s="22">
        <v>45</v>
      </c>
      <c r="I10" s="22">
        <v>60</v>
      </c>
      <c r="J10" s="23">
        <v>0.1</v>
      </c>
      <c r="K10" s="23">
        <f>1-J10</f>
        <v>0.9</v>
      </c>
      <c r="L10" s="57"/>
      <c r="M10" s="58"/>
      <c r="N10" s="72">
        <v>100</v>
      </c>
      <c r="O10" s="29">
        <v>50000</v>
      </c>
      <c r="P10" s="24">
        <v>25</v>
      </c>
      <c r="Q10" s="71">
        <v>30</v>
      </c>
      <c r="R10" s="24">
        <v>45</v>
      </c>
      <c r="S10" s="24">
        <f t="shared" ref="S10:S36" si="4">Q10/60*R10</f>
        <v>22.5</v>
      </c>
      <c r="T10" s="24">
        <f t="shared" ref="T10:T36" si="5">P10+S10</f>
        <v>47.5</v>
      </c>
      <c r="U10" s="26">
        <v>70000</v>
      </c>
      <c r="V10" s="24">
        <v>25</v>
      </c>
      <c r="W10" s="71">
        <v>30</v>
      </c>
      <c r="X10" s="24">
        <v>45</v>
      </c>
      <c r="Y10" s="24">
        <f t="shared" ref="Y10:Y36" si="6">W10/60*X10</f>
        <v>22.5</v>
      </c>
      <c r="Z10" s="24">
        <f t="shared" ref="Z10:Z36" si="7">V10+Y10</f>
        <v>47.5</v>
      </c>
      <c r="AA10" s="27" t="s">
        <v>61</v>
      </c>
      <c r="AB10" s="26">
        <v>12000</v>
      </c>
      <c r="AC10" s="17">
        <v>60</v>
      </c>
      <c r="AD10" s="76">
        <v>8</v>
      </c>
      <c r="AE10" s="17">
        <v>20</v>
      </c>
      <c r="AF10" s="17">
        <f t="shared" si="2"/>
        <v>2.6666666666666665</v>
      </c>
      <c r="AG10" s="17">
        <v>0.25</v>
      </c>
      <c r="AH10" s="30">
        <v>40000</v>
      </c>
      <c r="AI10" s="17">
        <v>90</v>
      </c>
      <c r="AJ10" s="76">
        <v>20</v>
      </c>
      <c r="AK10" s="17">
        <v>45</v>
      </c>
      <c r="AL10" s="17">
        <f t="shared" ref="AL10:AL36" si="8">AJ10/60*AK10</f>
        <v>15</v>
      </c>
      <c r="AM10" s="17">
        <v>5</v>
      </c>
      <c r="AN10" s="27" t="s">
        <v>62</v>
      </c>
      <c r="AO10" s="26">
        <v>2500</v>
      </c>
      <c r="AP10" s="24">
        <v>10</v>
      </c>
      <c r="AQ10" s="76">
        <v>8</v>
      </c>
      <c r="AR10" s="24">
        <v>20</v>
      </c>
      <c r="AS10" s="28">
        <f t="shared" si="3"/>
        <v>2.6666666666666665</v>
      </c>
    </row>
    <row r="11" spans="2:45" ht="25.5" x14ac:dyDescent="0.25">
      <c r="B11" s="19" t="s">
        <v>63</v>
      </c>
      <c r="C11" s="20">
        <v>8.3000000000000007</v>
      </c>
      <c r="D11" s="27" t="s">
        <v>64</v>
      </c>
      <c r="E11" s="20">
        <v>17.7</v>
      </c>
      <c r="F11" s="22" t="s">
        <v>65</v>
      </c>
      <c r="G11" s="22">
        <f t="shared" si="0"/>
        <v>44</v>
      </c>
      <c r="H11" s="22">
        <v>20</v>
      </c>
      <c r="I11" s="22">
        <v>60</v>
      </c>
      <c r="J11" s="23">
        <v>0.4</v>
      </c>
      <c r="K11" s="23">
        <f>1-J11</f>
        <v>0.6</v>
      </c>
      <c r="L11" s="57"/>
      <c r="M11" s="58"/>
      <c r="N11" s="72">
        <v>80</v>
      </c>
      <c r="O11" s="29">
        <v>50000</v>
      </c>
      <c r="P11" s="24">
        <v>25</v>
      </c>
      <c r="Q11" s="71">
        <v>30</v>
      </c>
      <c r="R11" s="24">
        <v>45</v>
      </c>
      <c r="S11" s="24">
        <f t="shared" si="4"/>
        <v>22.5</v>
      </c>
      <c r="T11" s="24">
        <f t="shared" si="5"/>
        <v>47.5</v>
      </c>
      <c r="U11" s="26">
        <v>70000</v>
      </c>
      <c r="V11" s="24">
        <v>25</v>
      </c>
      <c r="W11" s="71">
        <v>30</v>
      </c>
      <c r="X11" s="24">
        <v>45</v>
      </c>
      <c r="Y11" s="24">
        <f t="shared" si="6"/>
        <v>22.5</v>
      </c>
      <c r="Z11" s="24">
        <f t="shared" si="7"/>
        <v>47.5</v>
      </c>
      <c r="AA11" s="27" t="s">
        <v>66</v>
      </c>
      <c r="AB11" s="26">
        <v>10000</v>
      </c>
      <c r="AC11" s="17">
        <v>12.8</v>
      </c>
      <c r="AD11" s="76">
        <v>8</v>
      </c>
      <c r="AE11" s="17">
        <v>20</v>
      </c>
      <c r="AF11" s="17">
        <f t="shared" si="2"/>
        <v>2.6666666666666665</v>
      </c>
      <c r="AG11" s="17">
        <v>0.25</v>
      </c>
      <c r="AH11" s="30">
        <v>40000</v>
      </c>
      <c r="AI11" s="17">
        <v>47.5</v>
      </c>
      <c r="AJ11" s="76">
        <v>20</v>
      </c>
      <c r="AK11" s="17">
        <v>45</v>
      </c>
      <c r="AL11" s="17">
        <f t="shared" si="8"/>
        <v>15</v>
      </c>
      <c r="AM11" s="17">
        <v>5</v>
      </c>
      <c r="AN11" s="27" t="s">
        <v>67</v>
      </c>
      <c r="AO11" s="26">
        <v>2500</v>
      </c>
      <c r="AP11" s="24">
        <v>10</v>
      </c>
      <c r="AQ11" s="76">
        <v>8</v>
      </c>
      <c r="AR11" s="24">
        <v>20</v>
      </c>
      <c r="AS11" s="28">
        <f t="shared" si="3"/>
        <v>2.6666666666666665</v>
      </c>
    </row>
    <row r="12" spans="2:45" ht="25.5" x14ac:dyDescent="0.25">
      <c r="B12" s="19" t="s">
        <v>68</v>
      </c>
      <c r="C12" s="20">
        <v>7.1</v>
      </c>
      <c r="D12" s="27" t="s">
        <v>69</v>
      </c>
      <c r="E12" s="20">
        <v>36.200000000000003</v>
      </c>
      <c r="F12" s="22" t="s">
        <v>70</v>
      </c>
      <c r="G12" s="22">
        <f t="shared" si="0"/>
        <v>32.5</v>
      </c>
      <c r="H12" s="22">
        <v>15</v>
      </c>
      <c r="I12" s="22">
        <v>50</v>
      </c>
      <c r="J12" s="23">
        <v>0.5</v>
      </c>
      <c r="K12" s="23">
        <f>1-J12</f>
        <v>0.5</v>
      </c>
      <c r="L12" s="57"/>
      <c r="M12" s="58"/>
      <c r="N12" s="72">
        <v>50</v>
      </c>
      <c r="O12" s="29">
        <v>50000</v>
      </c>
      <c r="P12" s="24">
        <v>25</v>
      </c>
      <c r="Q12" s="71">
        <v>30</v>
      </c>
      <c r="R12" s="24">
        <v>45</v>
      </c>
      <c r="S12" s="24">
        <f t="shared" si="4"/>
        <v>22.5</v>
      </c>
      <c r="T12" s="24">
        <f t="shared" si="5"/>
        <v>47.5</v>
      </c>
      <c r="U12" s="26">
        <v>70000</v>
      </c>
      <c r="V12" s="24">
        <v>25</v>
      </c>
      <c r="W12" s="71">
        <v>30</v>
      </c>
      <c r="X12" s="24">
        <v>45</v>
      </c>
      <c r="Y12" s="24">
        <f t="shared" si="6"/>
        <v>22.5</v>
      </c>
      <c r="Z12" s="24">
        <f t="shared" si="7"/>
        <v>47.5</v>
      </c>
      <c r="AA12" s="27" t="s">
        <v>71</v>
      </c>
      <c r="AB12" s="26">
        <v>10000</v>
      </c>
      <c r="AC12" s="17">
        <v>2.6</v>
      </c>
      <c r="AD12" s="76">
        <v>8</v>
      </c>
      <c r="AE12" s="17">
        <v>20</v>
      </c>
      <c r="AF12" s="17">
        <f t="shared" si="2"/>
        <v>2.6666666666666665</v>
      </c>
      <c r="AG12" s="17">
        <v>0.25</v>
      </c>
      <c r="AH12" s="30">
        <v>40000</v>
      </c>
      <c r="AI12" s="17">
        <v>5</v>
      </c>
      <c r="AJ12" s="76">
        <v>20</v>
      </c>
      <c r="AK12" s="17">
        <v>45</v>
      </c>
      <c r="AL12" s="17">
        <f t="shared" si="8"/>
        <v>15</v>
      </c>
      <c r="AM12" s="17">
        <v>5</v>
      </c>
      <c r="AN12" s="27" t="s">
        <v>72</v>
      </c>
      <c r="AO12" s="26">
        <v>2500</v>
      </c>
      <c r="AP12" s="24">
        <v>10</v>
      </c>
      <c r="AQ12" s="76">
        <v>8</v>
      </c>
      <c r="AR12" s="24">
        <v>20</v>
      </c>
      <c r="AS12" s="28">
        <f t="shared" si="3"/>
        <v>2.6666666666666665</v>
      </c>
    </row>
    <row r="13" spans="2:45" ht="25.5" x14ac:dyDescent="0.25">
      <c r="B13" s="19" t="s">
        <v>73</v>
      </c>
      <c r="C13" s="20">
        <v>7.1</v>
      </c>
      <c r="D13" s="27" t="s">
        <v>74</v>
      </c>
      <c r="E13" s="20">
        <v>36.200000000000003</v>
      </c>
      <c r="F13" s="22" t="s">
        <v>70</v>
      </c>
      <c r="G13" s="22">
        <f t="shared" si="0"/>
        <v>32.5</v>
      </c>
      <c r="H13" s="22">
        <v>15</v>
      </c>
      <c r="I13" s="22">
        <v>50</v>
      </c>
      <c r="J13" s="23">
        <v>0.5</v>
      </c>
      <c r="K13" s="23">
        <f>1-J13</f>
        <v>0.5</v>
      </c>
      <c r="L13" s="57"/>
      <c r="M13" s="58"/>
      <c r="N13" s="72">
        <v>25</v>
      </c>
      <c r="O13" s="29">
        <v>50000</v>
      </c>
      <c r="P13" s="24">
        <v>25</v>
      </c>
      <c r="Q13" s="71">
        <v>30</v>
      </c>
      <c r="R13" s="24">
        <v>45</v>
      </c>
      <c r="S13" s="24">
        <f t="shared" si="4"/>
        <v>22.5</v>
      </c>
      <c r="T13" s="24">
        <f t="shared" si="5"/>
        <v>47.5</v>
      </c>
      <c r="U13" s="26">
        <v>70000</v>
      </c>
      <c r="V13" s="24">
        <v>25</v>
      </c>
      <c r="W13" s="71">
        <v>30</v>
      </c>
      <c r="X13" s="24">
        <v>45</v>
      </c>
      <c r="Y13" s="24">
        <f t="shared" si="6"/>
        <v>22.5</v>
      </c>
      <c r="Z13" s="24">
        <f t="shared" si="7"/>
        <v>47.5</v>
      </c>
      <c r="AA13" s="27" t="s">
        <v>75</v>
      </c>
      <c r="AB13" s="26">
        <v>7500</v>
      </c>
      <c r="AC13" s="17">
        <v>7</v>
      </c>
      <c r="AD13" s="76">
        <v>8</v>
      </c>
      <c r="AE13" s="17">
        <v>20</v>
      </c>
      <c r="AF13" s="17">
        <f t="shared" si="2"/>
        <v>2.6666666666666665</v>
      </c>
      <c r="AG13" s="17">
        <v>0.25</v>
      </c>
      <c r="AH13" s="30">
        <v>40000</v>
      </c>
      <c r="AI13" s="17">
        <v>25</v>
      </c>
      <c r="AJ13" s="76">
        <v>20</v>
      </c>
      <c r="AK13" s="17">
        <v>45</v>
      </c>
      <c r="AL13" s="17">
        <f t="shared" si="8"/>
        <v>15</v>
      </c>
      <c r="AM13" s="17">
        <v>5</v>
      </c>
      <c r="AN13" s="27" t="s">
        <v>72</v>
      </c>
      <c r="AO13" s="26">
        <v>2500</v>
      </c>
      <c r="AP13" s="24">
        <v>10</v>
      </c>
      <c r="AQ13" s="76">
        <v>8</v>
      </c>
      <c r="AR13" s="24">
        <v>20</v>
      </c>
      <c r="AS13" s="28">
        <f t="shared" si="3"/>
        <v>2.6666666666666665</v>
      </c>
    </row>
    <row r="14" spans="2:45" ht="38.25" x14ac:dyDescent="0.25">
      <c r="B14" s="19" t="s">
        <v>76</v>
      </c>
      <c r="C14" s="20">
        <f>38/5</f>
        <v>7.6</v>
      </c>
      <c r="D14" s="27" t="s">
        <v>77</v>
      </c>
      <c r="E14" s="20">
        <f>76/5</f>
        <v>15.2</v>
      </c>
      <c r="F14" s="22" t="s">
        <v>78</v>
      </c>
      <c r="G14" s="22"/>
      <c r="H14" s="22"/>
      <c r="I14" s="22"/>
      <c r="J14" s="23"/>
      <c r="K14" s="23"/>
      <c r="L14" s="58"/>
      <c r="M14" s="58"/>
      <c r="N14" s="72">
        <v>50</v>
      </c>
      <c r="O14" s="29">
        <v>50000</v>
      </c>
      <c r="P14" s="24">
        <v>5</v>
      </c>
      <c r="Q14" s="71">
        <f>30/5</f>
        <v>6</v>
      </c>
      <c r="R14" s="24">
        <v>45</v>
      </c>
      <c r="S14" s="24">
        <f t="shared" si="4"/>
        <v>4.5</v>
      </c>
      <c r="T14" s="24">
        <f t="shared" si="5"/>
        <v>9.5</v>
      </c>
      <c r="U14" s="26">
        <v>70000</v>
      </c>
      <c r="V14" s="24">
        <f>25/5</f>
        <v>5</v>
      </c>
      <c r="W14" s="71">
        <f>30/5</f>
        <v>6</v>
      </c>
      <c r="X14" s="24">
        <v>45</v>
      </c>
      <c r="Y14" s="24">
        <f t="shared" si="6"/>
        <v>4.5</v>
      </c>
      <c r="Z14" s="24">
        <f t="shared" si="7"/>
        <v>9.5</v>
      </c>
      <c r="AA14" s="27" t="s">
        <v>79</v>
      </c>
      <c r="AB14" s="26">
        <v>15000</v>
      </c>
      <c r="AC14" s="17">
        <f>10.67/5</f>
        <v>2.1339999999999999</v>
      </c>
      <c r="AD14" s="76">
        <f>8/5</f>
        <v>1.6</v>
      </c>
      <c r="AE14" s="17">
        <v>20</v>
      </c>
      <c r="AF14" s="17">
        <f t="shared" si="2"/>
        <v>0.53333333333333333</v>
      </c>
      <c r="AG14" s="17">
        <f>0.5/5</f>
        <v>0.1</v>
      </c>
      <c r="AH14" s="30">
        <v>40000</v>
      </c>
      <c r="AI14" s="17">
        <f>20/5</f>
        <v>4</v>
      </c>
      <c r="AJ14" s="76">
        <f>30/5</f>
        <v>6</v>
      </c>
      <c r="AK14" s="17">
        <v>45</v>
      </c>
      <c r="AL14" s="17">
        <f t="shared" si="8"/>
        <v>4.5</v>
      </c>
      <c r="AM14" s="17">
        <f>5/5</f>
        <v>1</v>
      </c>
      <c r="AN14" s="27" t="s">
        <v>44</v>
      </c>
      <c r="AO14" s="26" t="s">
        <v>44</v>
      </c>
      <c r="AP14" s="24" t="s">
        <v>44</v>
      </c>
      <c r="AQ14" s="76" t="s">
        <v>44</v>
      </c>
      <c r="AR14" s="24" t="s">
        <v>44</v>
      </c>
      <c r="AS14" s="28" t="s">
        <v>44</v>
      </c>
    </row>
    <row r="15" spans="2:45" ht="38.25" x14ac:dyDescent="0.25">
      <c r="B15" s="19" t="s">
        <v>80</v>
      </c>
      <c r="C15" s="20">
        <f>46/6</f>
        <v>7.666666666666667</v>
      </c>
      <c r="D15" s="27" t="s">
        <v>81</v>
      </c>
      <c r="E15" s="20">
        <f>112/6</f>
        <v>18.666666666666668</v>
      </c>
      <c r="F15" s="22" t="s">
        <v>78</v>
      </c>
      <c r="G15" s="22"/>
      <c r="H15" s="22"/>
      <c r="I15" s="22"/>
      <c r="J15" s="23"/>
      <c r="K15" s="23"/>
      <c r="L15" s="58"/>
      <c r="M15" s="58"/>
      <c r="N15" s="72">
        <v>50</v>
      </c>
      <c r="O15" s="29">
        <v>50000</v>
      </c>
      <c r="P15" s="24">
        <v>5</v>
      </c>
      <c r="Q15" s="71">
        <f>30/6</f>
        <v>5</v>
      </c>
      <c r="R15" s="24">
        <v>45</v>
      </c>
      <c r="S15" s="24">
        <f t="shared" si="4"/>
        <v>3.75</v>
      </c>
      <c r="T15" s="24">
        <f t="shared" si="5"/>
        <v>8.75</v>
      </c>
      <c r="U15" s="26">
        <v>70000</v>
      </c>
      <c r="V15" s="24">
        <f>25/6</f>
        <v>4.166666666666667</v>
      </c>
      <c r="W15" s="71">
        <f>30/6</f>
        <v>5</v>
      </c>
      <c r="X15" s="24">
        <v>45</v>
      </c>
      <c r="Y15" s="24">
        <f t="shared" si="6"/>
        <v>3.75</v>
      </c>
      <c r="Z15" s="24">
        <f t="shared" si="7"/>
        <v>7.916666666666667</v>
      </c>
      <c r="AA15" s="27" t="s">
        <v>82</v>
      </c>
      <c r="AB15" s="26">
        <v>12000</v>
      </c>
      <c r="AC15" s="17">
        <v>10.5</v>
      </c>
      <c r="AD15" s="76">
        <f>8/6</f>
        <v>1.3333333333333333</v>
      </c>
      <c r="AE15" s="17">
        <v>20</v>
      </c>
      <c r="AF15" s="17">
        <f t="shared" si="2"/>
        <v>0.44444444444444442</v>
      </c>
      <c r="AG15" s="17">
        <f>0.5/6</f>
        <v>8.3333333333333329E-2</v>
      </c>
      <c r="AH15" s="30">
        <v>40000</v>
      </c>
      <c r="AI15" s="17">
        <v>55</v>
      </c>
      <c r="AJ15" s="76">
        <f>30/6</f>
        <v>5</v>
      </c>
      <c r="AK15" s="17">
        <v>45</v>
      </c>
      <c r="AL15" s="17">
        <f t="shared" si="8"/>
        <v>3.75</v>
      </c>
      <c r="AM15" s="17">
        <f>5/6</f>
        <v>0.83333333333333337</v>
      </c>
      <c r="AN15" s="27" t="s">
        <v>44</v>
      </c>
      <c r="AO15" s="26" t="s">
        <v>44</v>
      </c>
      <c r="AP15" s="24" t="s">
        <v>44</v>
      </c>
      <c r="AQ15" s="76" t="s">
        <v>44</v>
      </c>
      <c r="AR15" s="24" t="s">
        <v>44</v>
      </c>
      <c r="AS15" s="28" t="s">
        <v>44</v>
      </c>
    </row>
    <row r="16" spans="2:45" ht="51" x14ac:dyDescent="0.25">
      <c r="B16" s="19" t="s">
        <v>83</v>
      </c>
      <c r="C16" s="20">
        <v>7.1</v>
      </c>
      <c r="D16" s="27" t="s">
        <v>84</v>
      </c>
      <c r="E16" s="20">
        <v>36.200000000000003</v>
      </c>
      <c r="F16" s="22" t="s">
        <v>85</v>
      </c>
      <c r="G16" s="22"/>
      <c r="H16" s="22"/>
      <c r="I16" s="22"/>
      <c r="J16" s="23"/>
      <c r="K16" s="23"/>
      <c r="L16" s="57"/>
      <c r="M16" s="58"/>
      <c r="N16" s="72">
        <v>25</v>
      </c>
      <c r="O16" s="29">
        <v>35000</v>
      </c>
      <c r="P16" s="24">
        <v>25</v>
      </c>
      <c r="Q16" s="71">
        <v>30</v>
      </c>
      <c r="R16" s="24">
        <v>45</v>
      </c>
      <c r="S16" s="24">
        <f t="shared" si="4"/>
        <v>22.5</v>
      </c>
      <c r="T16" s="24">
        <f t="shared" si="5"/>
        <v>47.5</v>
      </c>
      <c r="U16" s="26">
        <v>70000</v>
      </c>
      <c r="V16" s="24">
        <f>25/4</f>
        <v>6.25</v>
      </c>
      <c r="W16" s="71">
        <v>30</v>
      </c>
      <c r="X16" s="24">
        <v>45</v>
      </c>
      <c r="Y16" s="24">
        <f t="shared" si="6"/>
        <v>22.5</v>
      </c>
      <c r="Z16" s="24">
        <f t="shared" si="7"/>
        <v>28.75</v>
      </c>
      <c r="AA16" s="27" t="s">
        <v>75</v>
      </c>
      <c r="AB16" s="26">
        <v>7500</v>
      </c>
      <c r="AC16" s="17">
        <v>7</v>
      </c>
      <c r="AD16" s="76">
        <v>8</v>
      </c>
      <c r="AE16" s="17">
        <v>20</v>
      </c>
      <c r="AF16" s="17">
        <v>2.6666666666666665</v>
      </c>
      <c r="AG16" s="17">
        <v>0.25</v>
      </c>
      <c r="AH16" s="30">
        <v>40000</v>
      </c>
      <c r="AI16" s="17">
        <v>25</v>
      </c>
      <c r="AJ16" s="76">
        <v>20</v>
      </c>
      <c r="AK16" s="17">
        <v>45</v>
      </c>
      <c r="AL16" s="17">
        <v>15</v>
      </c>
      <c r="AM16" s="17">
        <v>5</v>
      </c>
      <c r="AN16" s="27" t="s">
        <v>72</v>
      </c>
      <c r="AO16" s="26">
        <v>2500</v>
      </c>
      <c r="AP16" s="24">
        <v>10</v>
      </c>
      <c r="AQ16" s="76">
        <v>8</v>
      </c>
      <c r="AR16" s="24">
        <v>20</v>
      </c>
      <c r="AS16" s="28">
        <v>2.6666666666666665</v>
      </c>
    </row>
    <row r="17" spans="2:45" ht="38.25" x14ac:dyDescent="0.25">
      <c r="B17" s="19" t="s">
        <v>86</v>
      </c>
      <c r="C17" s="20">
        <v>44.9</v>
      </c>
      <c r="D17" s="27" t="s">
        <v>87</v>
      </c>
      <c r="E17" s="20">
        <v>61</v>
      </c>
      <c r="F17" s="22" t="s">
        <v>88</v>
      </c>
      <c r="G17" s="22"/>
      <c r="H17" s="22"/>
      <c r="I17" s="22"/>
      <c r="J17" s="23"/>
      <c r="K17" s="23"/>
      <c r="L17" s="57"/>
      <c r="M17" s="58"/>
      <c r="N17" s="72">
        <v>75</v>
      </c>
      <c r="O17" s="29">
        <v>35000</v>
      </c>
      <c r="P17" s="24">
        <v>25</v>
      </c>
      <c r="Q17" s="71">
        <v>30</v>
      </c>
      <c r="R17" s="24">
        <v>45</v>
      </c>
      <c r="S17" s="24">
        <f t="shared" si="4"/>
        <v>22.5</v>
      </c>
      <c r="T17" s="24">
        <f t="shared" si="5"/>
        <v>47.5</v>
      </c>
      <c r="U17" s="26">
        <v>70000</v>
      </c>
      <c r="V17" s="24">
        <v>25</v>
      </c>
      <c r="W17" s="71">
        <v>30</v>
      </c>
      <c r="X17" s="24">
        <v>45</v>
      </c>
      <c r="Y17" s="24">
        <f t="shared" si="6"/>
        <v>22.5</v>
      </c>
      <c r="Z17" s="24">
        <f t="shared" si="7"/>
        <v>47.5</v>
      </c>
      <c r="AA17" s="27" t="s">
        <v>87</v>
      </c>
      <c r="AB17" s="26">
        <v>15000</v>
      </c>
      <c r="AC17" s="17">
        <f>9.31*2</f>
        <v>18.62</v>
      </c>
      <c r="AD17" s="76">
        <f>8*2</f>
        <v>16</v>
      </c>
      <c r="AE17" s="17">
        <v>20</v>
      </c>
      <c r="AF17" s="17">
        <f t="shared" si="2"/>
        <v>5.333333333333333</v>
      </c>
      <c r="AG17" s="17">
        <v>1</v>
      </c>
      <c r="AH17" s="30">
        <v>40000</v>
      </c>
      <c r="AI17" s="17">
        <v>32</v>
      </c>
      <c r="AJ17" s="76">
        <v>20</v>
      </c>
      <c r="AK17" s="17">
        <v>45</v>
      </c>
      <c r="AL17" s="17">
        <f t="shared" si="8"/>
        <v>15</v>
      </c>
      <c r="AM17" s="17">
        <v>5</v>
      </c>
      <c r="AN17" s="27" t="s">
        <v>44</v>
      </c>
      <c r="AO17" s="26" t="s">
        <v>44</v>
      </c>
      <c r="AP17" s="24" t="s">
        <v>44</v>
      </c>
      <c r="AQ17" s="76" t="s">
        <v>44</v>
      </c>
      <c r="AR17" s="24" t="s">
        <v>44</v>
      </c>
      <c r="AS17" s="28" t="s">
        <v>44</v>
      </c>
    </row>
    <row r="18" spans="2:45" ht="38.25" x14ac:dyDescent="0.25">
      <c r="B18" s="19" t="s">
        <v>89</v>
      </c>
      <c r="C18" s="20">
        <v>53.6</v>
      </c>
      <c r="D18" s="27" t="s">
        <v>90</v>
      </c>
      <c r="E18" s="20">
        <v>88</v>
      </c>
      <c r="F18" s="22" t="s">
        <v>88</v>
      </c>
      <c r="G18" s="22"/>
      <c r="H18" s="22"/>
      <c r="I18" s="22"/>
      <c r="J18" s="23"/>
      <c r="K18" s="23"/>
      <c r="L18" s="57"/>
      <c r="M18" s="58"/>
      <c r="N18" s="72">
        <v>125</v>
      </c>
      <c r="O18" s="29">
        <v>35000</v>
      </c>
      <c r="P18" s="24">
        <v>50</v>
      </c>
      <c r="Q18" s="71">
        <v>30</v>
      </c>
      <c r="R18" s="24">
        <v>45</v>
      </c>
      <c r="S18" s="24">
        <f t="shared" si="4"/>
        <v>22.5</v>
      </c>
      <c r="T18" s="24">
        <f t="shared" si="5"/>
        <v>72.5</v>
      </c>
      <c r="U18" s="26">
        <v>70000</v>
      </c>
      <c r="V18" s="24">
        <v>25</v>
      </c>
      <c r="W18" s="71">
        <v>30</v>
      </c>
      <c r="X18" s="24">
        <v>45</v>
      </c>
      <c r="Y18" s="24">
        <f t="shared" si="6"/>
        <v>22.5</v>
      </c>
      <c r="Z18" s="24">
        <f t="shared" si="7"/>
        <v>47.5</v>
      </c>
      <c r="AA18" s="27" t="s">
        <v>90</v>
      </c>
      <c r="AB18" s="26">
        <v>15000</v>
      </c>
      <c r="AC18" s="17">
        <f>2.5*3</f>
        <v>7.5</v>
      </c>
      <c r="AD18" s="76">
        <f>8*3</f>
        <v>24</v>
      </c>
      <c r="AE18" s="17">
        <v>20</v>
      </c>
      <c r="AF18" s="17">
        <f t="shared" si="2"/>
        <v>8</v>
      </c>
      <c r="AG18" s="17">
        <v>1.5</v>
      </c>
      <c r="AH18" s="30">
        <v>40000</v>
      </c>
      <c r="AI18" s="17">
        <v>15</v>
      </c>
      <c r="AJ18" s="76">
        <v>20</v>
      </c>
      <c r="AK18" s="17">
        <v>45</v>
      </c>
      <c r="AL18" s="17">
        <f t="shared" si="8"/>
        <v>15</v>
      </c>
      <c r="AM18" s="17">
        <v>5</v>
      </c>
      <c r="AN18" s="27" t="s">
        <v>44</v>
      </c>
      <c r="AO18" s="26" t="s">
        <v>44</v>
      </c>
      <c r="AP18" s="24" t="s">
        <v>44</v>
      </c>
      <c r="AQ18" s="76" t="s">
        <v>44</v>
      </c>
      <c r="AR18" s="24" t="s">
        <v>44</v>
      </c>
      <c r="AS18" s="28" t="s">
        <v>44</v>
      </c>
    </row>
    <row r="19" spans="2:45" ht="38.25" x14ac:dyDescent="0.25">
      <c r="B19" s="19" t="s">
        <v>91</v>
      </c>
      <c r="C19" s="20">
        <v>32.200000000000003</v>
      </c>
      <c r="D19" s="27" t="s">
        <v>92</v>
      </c>
      <c r="E19" s="20">
        <v>59</v>
      </c>
      <c r="F19" s="22" t="s">
        <v>88</v>
      </c>
      <c r="G19" s="22"/>
      <c r="H19" s="22"/>
      <c r="I19" s="22"/>
      <c r="J19" s="23"/>
      <c r="K19" s="23"/>
      <c r="L19" s="57"/>
      <c r="M19" s="58"/>
      <c r="N19" s="72">
        <v>100</v>
      </c>
      <c r="O19" s="29">
        <v>35000</v>
      </c>
      <c r="P19" s="24">
        <v>25</v>
      </c>
      <c r="Q19" s="71">
        <v>30</v>
      </c>
      <c r="R19" s="24">
        <v>45</v>
      </c>
      <c r="S19" s="24">
        <f t="shared" si="4"/>
        <v>22.5</v>
      </c>
      <c r="T19" s="24">
        <f t="shared" si="5"/>
        <v>47.5</v>
      </c>
      <c r="U19" s="26">
        <v>70000</v>
      </c>
      <c r="V19" s="24">
        <v>25</v>
      </c>
      <c r="W19" s="71">
        <v>30</v>
      </c>
      <c r="X19" s="24">
        <v>45</v>
      </c>
      <c r="Y19" s="24">
        <f t="shared" si="6"/>
        <v>22.5</v>
      </c>
      <c r="Z19" s="24">
        <f t="shared" si="7"/>
        <v>47.5</v>
      </c>
      <c r="AA19" s="27" t="s">
        <v>92</v>
      </c>
      <c r="AB19" s="26">
        <v>15000</v>
      </c>
      <c r="AC19" s="17">
        <f>2.5*2</f>
        <v>5</v>
      </c>
      <c r="AD19" s="76">
        <f>8*2</f>
        <v>16</v>
      </c>
      <c r="AE19" s="17">
        <v>20</v>
      </c>
      <c r="AF19" s="17">
        <f t="shared" si="2"/>
        <v>5.333333333333333</v>
      </c>
      <c r="AG19" s="17">
        <v>1</v>
      </c>
      <c r="AH19" s="30">
        <v>40000</v>
      </c>
      <c r="AI19" s="17">
        <v>15</v>
      </c>
      <c r="AJ19" s="76">
        <v>20</v>
      </c>
      <c r="AK19" s="17">
        <v>45</v>
      </c>
      <c r="AL19" s="17">
        <f t="shared" si="8"/>
        <v>15</v>
      </c>
      <c r="AM19" s="17">
        <v>5</v>
      </c>
      <c r="AN19" s="27" t="s">
        <v>44</v>
      </c>
      <c r="AO19" s="26" t="s">
        <v>44</v>
      </c>
      <c r="AP19" s="24" t="s">
        <v>44</v>
      </c>
      <c r="AQ19" s="76" t="s">
        <v>44</v>
      </c>
      <c r="AR19" s="24" t="s">
        <v>44</v>
      </c>
      <c r="AS19" s="28" t="s">
        <v>44</v>
      </c>
    </row>
    <row r="20" spans="2:45" ht="38.25" x14ac:dyDescent="0.25">
      <c r="B20" s="19" t="s">
        <v>93</v>
      </c>
      <c r="C20" s="20">
        <v>160.19999999999999</v>
      </c>
      <c r="D20" s="27" t="s">
        <v>94</v>
      </c>
      <c r="E20" s="20">
        <v>295</v>
      </c>
      <c r="F20" s="22" t="s">
        <v>88</v>
      </c>
      <c r="G20" s="22"/>
      <c r="H20" s="22"/>
      <c r="I20" s="22"/>
      <c r="J20" s="23"/>
      <c r="K20" s="23"/>
      <c r="L20" s="57"/>
      <c r="M20" s="58"/>
      <c r="N20" s="72">
        <v>200</v>
      </c>
      <c r="O20" s="29">
        <v>35000</v>
      </c>
      <c r="P20" s="24">
        <v>75</v>
      </c>
      <c r="Q20" s="71">
        <v>30</v>
      </c>
      <c r="R20" s="24">
        <v>75</v>
      </c>
      <c r="S20" s="24">
        <f t="shared" si="4"/>
        <v>37.5</v>
      </c>
      <c r="T20" s="24">
        <f t="shared" si="5"/>
        <v>112.5</v>
      </c>
      <c r="U20" s="26">
        <v>70000</v>
      </c>
      <c r="V20" s="24">
        <v>25</v>
      </c>
      <c r="W20" s="71">
        <v>30</v>
      </c>
      <c r="X20" s="24">
        <v>75</v>
      </c>
      <c r="Y20" s="24">
        <f t="shared" si="6"/>
        <v>37.5</v>
      </c>
      <c r="Z20" s="24">
        <f t="shared" si="7"/>
        <v>62.5</v>
      </c>
      <c r="AA20" s="27" t="s">
        <v>95</v>
      </c>
      <c r="AB20" s="26">
        <v>10000</v>
      </c>
      <c r="AC20" s="17">
        <v>21</v>
      </c>
      <c r="AD20" s="76">
        <v>16</v>
      </c>
      <c r="AE20" s="17">
        <v>75</v>
      </c>
      <c r="AF20" s="17">
        <v>20</v>
      </c>
      <c r="AG20" s="17">
        <v>0.25</v>
      </c>
      <c r="AH20" s="30">
        <v>40000</v>
      </c>
      <c r="AI20" s="17">
        <v>87.75</v>
      </c>
      <c r="AJ20" s="76">
        <v>30</v>
      </c>
      <c r="AK20" s="17">
        <v>75</v>
      </c>
      <c r="AL20" s="17">
        <v>37.5</v>
      </c>
      <c r="AM20" s="17">
        <v>5</v>
      </c>
      <c r="AN20" s="27" t="s">
        <v>44</v>
      </c>
      <c r="AO20" s="26" t="s">
        <v>44</v>
      </c>
      <c r="AP20" s="24" t="s">
        <v>44</v>
      </c>
      <c r="AQ20" s="76" t="s">
        <v>44</v>
      </c>
      <c r="AR20" s="24" t="s">
        <v>44</v>
      </c>
      <c r="AS20" s="28" t="s">
        <v>44</v>
      </c>
    </row>
    <row r="21" spans="2:45" ht="25.5" x14ac:dyDescent="0.25">
      <c r="B21" s="19" t="s">
        <v>96</v>
      </c>
      <c r="C21" s="20">
        <v>18.600000000000001</v>
      </c>
      <c r="D21" s="27" t="s">
        <v>97</v>
      </c>
      <c r="E21" s="20">
        <v>124.3</v>
      </c>
      <c r="F21" s="22" t="s">
        <v>98</v>
      </c>
      <c r="G21" s="22">
        <f t="shared" si="0"/>
        <v>125</v>
      </c>
      <c r="H21" s="22">
        <v>125</v>
      </c>
      <c r="I21" s="22"/>
      <c r="J21" s="23">
        <v>1</v>
      </c>
      <c r="K21" s="23"/>
      <c r="L21" s="57"/>
      <c r="M21" s="58"/>
      <c r="N21" s="72">
        <v>125</v>
      </c>
      <c r="O21" s="29">
        <v>50000</v>
      </c>
      <c r="P21" s="24">
        <v>25</v>
      </c>
      <c r="Q21" s="71">
        <v>30</v>
      </c>
      <c r="R21" s="24">
        <v>75</v>
      </c>
      <c r="S21" s="24">
        <f t="shared" si="4"/>
        <v>37.5</v>
      </c>
      <c r="T21" s="24">
        <f t="shared" si="5"/>
        <v>62.5</v>
      </c>
      <c r="U21" s="26">
        <v>70000</v>
      </c>
      <c r="V21" s="24">
        <v>25</v>
      </c>
      <c r="W21" s="71">
        <v>30</v>
      </c>
      <c r="X21" s="24">
        <v>75</v>
      </c>
      <c r="Y21" s="24">
        <f t="shared" si="6"/>
        <v>37.5</v>
      </c>
      <c r="Z21" s="24">
        <f t="shared" si="7"/>
        <v>62.5</v>
      </c>
      <c r="AA21" s="27" t="s">
        <v>99</v>
      </c>
      <c r="AB21" s="26">
        <v>10000</v>
      </c>
      <c r="AC21" s="17">
        <v>34</v>
      </c>
      <c r="AD21" s="76">
        <v>16</v>
      </c>
      <c r="AE21" s="17">
        <v>75</v>
      </c>
      <c r="AF21" s="17">
        <f t="shared" si="2"/>
        <v>20</v>
      </c>
      <c r="AG21" s="17">
        <v>0.25</v>
      </c>
      <c r="AH21" s="30">
        <v>40000</v>
      </c>
      <c r="AI21" s="17">
        <v>124.2</v>
      </c>
      <c r="AJ21" s="76">
        <v>30</v>
      </c>
      <c r="AK21" s="17">
        <v>75</v>
      </c>
      <c r="AL21" s="17">
        <f t="shared" si="8"/>
        <v>37.5</v>
      </c>
      <c r="AM21" s="17">
        <v>5</v>
      </c>
      <c r="AN21" s="27" t="s">
        <v>44</v>
      </c>
      <c r="AO21" s="26" t="s">
        <v>44</v>
      </c>
      <c r="AP21" s="24" t="s">
        <v>44</v>
      </c>
      <c r="AQ21" s="76" t="s">
        <v>44</v>
      </c>
      <c r="AR21" s="24" t="s">
        <v>44</v>
      </c>
      <c r="AS21" s="28" t="s">
        <v>44</v>
      </c>
    </row>
    <row r="22" spans="2:45" ht="38.25" x14ac:dyDescent="0.25">
      <c r="B22" s="19" t="s">
        <v>100</v>
      </c>
      <c r="C22" s="20">
        <v>52.5</v>
      </c>
      <c r="D22" s="27" t="s">
        <v>101</v>
      </c>
      <c r="E22" s="20">
        <v>182.9</v>
      </c>
      <c r="F22" s="22" t="s">
        <v>102</v>
      </c>
      <c r="G22" s="22">
        <f t="shared" si="0"/>
        <v>190</v>
      </c>
      <c r="H22" s="22">
        <v>190</v>
      </c>
      <c r="I22" s="22"/>
      <c r="J22" s="23">
        <v>1</v>
      </c>
      <c r="K22" s="23"/>
      <c r="L22" s="57"/>
      <c r="M22" s="58"/>
      <c r="N22" s="72">
        <v>250</v>
      </c>
      <c r="O22" s="29">
        <v>50000</v>
      </c>
      <c r="P22" s="24">
        <v>50</v>
      </c>
      <c r="Q22" s="71">
        <v>30</v>
      </c>
      <c r="R22" s="24">
        <v>75</v>
      </c>
      <c r="S22" s="24">
        <f t="shared" si="4"/>
        <v>37.5</v>
      </c>
      <c r="T22" s="24">
        <f t="shared" si="5"/>
        <v>87.5</v>
      </c>
      <c r="U22" s="26">
        <v>70000</v>
      </c>
      <c r="V22" s="24">
        <v>25</v>
      </c>
      <c r="W22" s="71">
        <v>30</v>
      </c>
      <c r="X22" s="24">
        <v>75</v>
      </c>
      <c r="Y22" s="24">
        <f t="shared" si="6"/>
        <v>37.5</v>
      </c>
      <c r="Z22" s="24">
        <f t="shared" si="7"/>
        <v>62.5</v>
      </c>
      <c r="AA22" s="27" t="s">
        <v>103</v>
      </c>
      <c r="AB22" s="26">
        <v>10000</v>
      </c>
      <c r="AC22" s="17">
        <v>28</v>
      </c>
      <c r="AD22" s="76">
        <v>16</v>
      </c>
      <c r="AE22" s="17">
        <v>75</v>
      </c>
      <c r="AF22" s="17">
        <f t="shared" si="2"/>
        <v>20</v>
      </c>
      <c r="AG22" s="17">
        <v>0.25</v>
      </c>
      <c r="AH22" s="30">
        <v>40000</v>
      </c>
      <c r="AI22" s="17">
        <v>67.5</v>
      </c>
      <c r="AJ22" s="76">
        <v>30</v>
      </c>
      <c r="AK22" s="17">
        <v>75</v>
      </c>
      <c r="AL22" s="17">
        <f t="shared" si="8"/>
        <v>37.5</v>
      </c>
      <c r="AM22" s="17">
        <v>5</v>
      </c>
      <c r="AN22" s="27" t="s">
        <v>44</v>
      </c>
      <c r="AO22" s="26" t="s">
        <v>44</v>
      </c>
      <c r="AP22" s="24" t="s">
        <v>44</v>
      </c>
      <c r="AQ22" s="76" t="s">
        <v>44</v>
      </c>
      <c r="AR22" s="24" t="s">
        <v>44</v>
      </c>
      <c r="AS22" s="28" t="s">
        <v>44</v>
      </c>
    </row>
    <row r="23" spans="2:45" ht="25.5" x14ac:dyDescent="0.25">
      <c r="B23" s="19" t="s">
        <v>104</v>
      </c>
      <c r="C23" s="20">
        <v>116.8</v>
      </c>
      <c r="D23" s="27" t="s">
        <v>105</v>
      </c>
      <c r="E23" s="20">
        <v>361.4</v>
      </c>
      <c r="F23" s="22" t="s">
        <v>106</v>
      </c>
      <c r="G23" s="22">
        <f t="shared" si="0"/>
        <v>288</v>
      </c>
      <c r="H23" s="22">
        <v>288</v>
      </c>
      <c r="I23" s="22"/>
      <c r="J23" s="23">
        <v>1</v>
      </c>
      <c r="K23" s="23"/>
      <c r="L23" s="57"/>
      <c r="M23" s="58"/>
      <c r="N23" s="72">
        <v>375</v>
      </c>
      <c r="O23" s="29">
        <v>50000</v>
      </c>
      <c r="P23" s="24">
        <v>75</v>
      </c>
      <c r="Q23" s="71">
        <v>30</v>
      </c>
      <c r="R23" s="24">
        <v>75</v>
      </c>
      <c r="S23" s="24">
        <f t="shared" si="4"/>
        <v>37.5</v>
      </c>
      <c r="T23" s="24">
        <f t="shared" si="5"/>
        <v>112.5</v>
      </c>
      <c r="U23" s="26">
        <v>70000</v>
      </c>
      <c r="V23" s="24">
        <v>25</v>
      </c>
      <c r="W23" s="71">
        <v>30</v>
      </c>
      <c r="X23" s="24">
        <v>75</v>
      </c>
      <c r="Y23" s="24">
        <f t="shared" si="6"/>
        <v>37.5</v>
      </c>
      <c r="Z23" s="24">
        <f t="shared" si="7"/>
        <v>62.5</v>
      </c>
      <c r="AA23" s="27" t="s">
        <v>95</v>
      </c>
      <c r="AB23" s="26">
        <v>10000</v>
      </c>
      <c r="AC23" s="17">
        <v>21</v>
      </c>
      <c r="AD23" s="76">
        <v>16</v>
      </c>
      <c r="AE23" s="17">
        <v>75</v>
      </c>
      <c r="AF23" s="17">
        <f t="shared" si="2"/>
        <v>20</v>
      </c>
      <c r="AG23" s="17">
        <v>0.25</v>
      </c>
      <c r="AH23" s="30">
        <v>40000</v>
      </c>
      <c r="AI23" s="17">
        <v>87.75</v>
      </c>
      <c r="AJ23" s="76">
        <v>30</v>
      </c>
      <c r="AK23" s="17">
        <v>75</v>
      </c>
      <c r="AL23" s="17">
        <f t="shared" si="8"/>
        <v>37.5</v>
      </c>
      <c r="AM23" s="17">
        <v>5</v>
      </c>
      <c r="AN23" s="27" t="s">
        <v>44</v>
      </c>
      <c r="AO23" s="26" t="s">
        <v>44</v>
      </c>
      <c r="AP23" s="24" t="s">
        <v>44</v>
      </c>
      <c r="AQ23" s="76" t="s">
        <v>44</v>
      </c>
      <c r="AR23" s="24" t="s">
        <v>44</v>
      </c>
      <c r="AS23" s="28" t="s">
        <v>44</v>
      </c>
    </row>
    <row r="24" spans="2:45" ht="38.25" x14ac:dyDescent="0.25">
      <c r="B24" s="19" t="s">
        <v>107</v>
      </c>
      <c r="C24" s="20">
        <v>18.600000000000001</v>
      </c>
      <c r="D24" s="27" t="s">
        <v>108</v>
      </c>
      <c r="E24" s="20">
        <v>124.3</v>
      </c>
      <c r="F24" s="22" t="s">
        <v>98</v>
      </c>
      <c r="G24" s="22">
        <f t="shared" si="0"/>
        <v>125</v>
      </c>
      <c r="H24" s="22">
        <v>125</v>
      </c>
      <c r="I24" s="22"/>
      <c r="J24" s="23">
        <v>1</v>
      </c>
      <c r="K24" s="23"/>
      <c r="L24" s="57"/>
      <c r="M24" s="58"/>
      <c r="N24" s="72">
        <v>125</v>
      </c>
      <c r="O24" s="29">
        <v>50000</v>
      </c>
      <c r="P24" s="24">
        <v>25</v>
      </c>
      <c r="Q24" s="71">
        <v>30</v>
      </c>
      <c r="R24" s="24">
        <v>75</v>
      </c>
      <c r="S24" s="24">
        <f t="shared" si="4"/>
        <v>37.5</v>
      </c>
      <c r="T24" s="24">
        <f t="shared" si="5"/>
        <v>62.5</v>
      </c>
      <c r="U24" s="26">
        <v>70000</v>
      </c>
      <c r="V24" s="24">
        <v>25</v>
      </c>
      <c r="W24" s="71">
        <v>30</v>
      </c>
      <c r="X24" s="24">
        <v>75</v>
      </c>
      <c r="Y24" s="24">
        <f t="shared" si="6"/>
        <v>37.5</v>
      </c>
      <c r="Z24" s="24">
        <f t="shared" si="7"/>
        <v>62.5</v>
      </c>
      <c r="AA24" s="27" t="s">
        <v>99</v>
      </c>
      <c r="AB24" s="26">
        <v>10000</v>
      </c>
      <c r="AC24" s="17">
        <v>34</v>
      </c>
      <c r="AD24" s="76">
        <v>16</v>
      </c>
      <c r="AE24" s="17">
        <v>75</v>
      </c>
      <c r="AF24" s="17">
        <f t="shared" si="2"/>
        <v>20</v>
      </c>
      <c r="AG24" s="17">
        <v>0.25</v>
      </c>
      <c r="AH24" s="30">
        <v>40000</v>
      </c>
      <c r="AI24" s="17">
        <v>124.2</v>
      </c>
      <c r="AJ24" s="76">
        <v>30</v>
      </c>
      <c r="AK24" s="17">
        <v>75</v>
      </c>
      <c r="AL24" s="17">
        <f t="shared" si="8"/>
        <v>37.5</v>
      </c>
      <c r="AM24" s="17">
        <v>5</v>
      </c>
      <c r="AN24" s="27" t="s">
        <v>44</v>
      </c>
      <c r="AO24" s="26" t="s">
        <v>44</v>
      </c>
      <c r="AP24" s="24" t="s">
        <v>44</v>
      </c>
      <c r="AQ24" s="76" t="s">
        <v>44</v>
      </c>
      <c r="AR24" s="24" t="s">
        <v>44</v>
      </c>
      <c r="AS24" s="28" t="s">
        <v>44</v>
      </c>
    </row>
    <row r="25" spans="2:45" ht="38.25" x14ac:dyDescent="0.25">
      <c r="B25" s="19" t="s">
        <v>109</v>
      </c>
      <c r="C25" s="20">
        <v>52.5</v>
      </c>
      <c r="D25" s="27" t="s">
        <v>110</v>
      </c>
      <c r="E25" s="20">
        <v>182.9</v>
      </c>
      <c r="F25" s="22" t="s">
        <v>102</v>
      </c>
      <c r="G25" s="22">
        <f t="shared" si="0"/>
        <v>190</v>
      </c>
      <c r="H25" s="22">
        <v>190</v>
      </c>
      <c r="I25" s="22"/>
      <c r="J25" s="23">
        <v>1</v>
      </c>
      <c r="K25" s="23"/>
      <c r="L25" s="57"/>
      <c r="M25" s="58"/>
      <c r="N25" s="72">
        <v>250</v>
      </c>
      <c r="O25" s="29">
        <v>50000</v>
      </c>
      <c r="P25" s="24">
        <v>50</v>
      </c>
      <c r="Q25" s="71">
        <v>30</v>
      </c>
      <c r="R25" s="24">
        <v>75</v>
      </c>
      <c r="S25" s="24">
        <f t="shared" si="4"/>
        <v>37.5</v>
      </c>
      <c r="T25" s="24">
        <f t="shared" si="5"/>
        <v>87.5</v>
      </c>
      <c r="U25" s="26">
        <v>70000</v>
      </c>
      <c r="V25" s="24">
        <v>25</v>
      </c>
      <c r="W25" s="71">
        <v>30</v>
      </c>
      <c r="X25" s="24">
        <v>75</v>
      </c>
      <c r="Y25" s="24">
        <f t="shared" si="6"/>
        <v>37.5</v>
      </c>
      <c r="Z25" s="24">
        <f t="shared" si="7"/>
        <v>62.5</v>
      </c>
      <c r="AA25" s="27" t="s">
        <v>103</v>
      </c>
      <c r="AB25" s="26">
        <v>10000</v>
      </c>
      <c r="AC25" s="17">
        <v>28</v>
      </c>
      <c r="AD25" s="76">
        <v>16</v>
      </c>
      <c r="AE25" s="17">
        <v>75</v>
      </c>
      <c r="AF25" s="17">
        <f t="shared" si="2"/>
        <v>20</v>
      </c>
      <c r="AG25" s="17">
        <v>0.25</v>
      </c>
      <c r="AH25" s="30">
        <v>40000</v>
      </c>
      <c r="AI25" s="17">
        <v>67.5</v>
      </c>
      <c r="AJ25" s="76">
        <v>30</v>
      </c>
      <c r="AK25" s="17">
        <v>75</v>
      </c>
      <c r="AL25" s="17">
        <f t="shared" si="8"/>
        <v>37.5</v>
      </c>
      <c r="AM25" s="17">
        <v>5</v>
      </c>
      <c r="AN25" s="27" t="s">
        <v>44</v>
      </c>
      <c r="AO25" s="26" t="s">
        <v>44</v>
      </c>
      <c r="AP25" s="24" t="s">
        <v>44</v>
      </c>
      <c r="AQ25" s="76" t="s">
        <v>44</v>
      </c>
      <c r="AR25" s="24" t="s">
        <v>44</v>
      </c>
      <c r="AS25" s="28" t="s">
        <v>44</v>
      </c>
    </row>
    <row r="26" spans="2:45" ht="38.25" x14ac:dyDescent="0.25">
      <c r="B26" s="19" t="s">
        <v>111</v>
      </c>
      <c r="C26" s="20">
        <v>116.8</v>
      </c>
      <c r="D26" s="27" t="s">
        <v>112</v>
      </c>
      <c r="E26" s="20">
        <v>361.4</v>
      </c>
      <c r="F26" s="22" t="s">
        <v>106</v>
      </c>
      <c r="G26" s="22">
        <f t="shared" si="0"/>
        <v>288</v>
      </c>
      <c r="H26" s="22">
        <v>288</v>
      </c>
      <c r="I26" s="22"/>
      <c r="J26" s="23">
        <v>1</v>
      </c>
      <c r="K26" s="23"/>
      <c r="L26" s="57"/>
      <c r="M26" s="58"/>
      <c r="N26" s="72">
        <v>375</v>
      </c>
      <c r="O26" s="29">
        <v>50000</v>
      </c>
      <c r="P26" s="24">
        <v>75</v>
      </c>
      <c r="Q26" s="71">
        <v>30</v>
      </c>
      <c r="R26" s="24">
        <v>75</v>
      </c>
      <c r="S26" s="24">
        <f t="shared" si="4"/>
        <v>37.5</v>
      </c>
      <c r="T26" s="24">
        <f t="shared" si="5"/>
        <v>112.5</v>
      </c>
      <c r="U26" s="26">
        <v>70000</v>
      </c>
      <c r="V26" s="24">
        <v>25</v>
      </c>
      <c r="W26" s="71">
        <v>30</v>
      </c>
      <c r="X26" s="24">
        <v>75</v>
      </c>
      <c r="Y26" s="24">
        <f t="shared" si="6"/>
        <v>37.5</v>
      </c>
      <c r="Z26" s="24">
        <f t="shared" si="7"/>
        <v>62.5</v>
      </c>
      <c r="AA26" s="27" t="s">
        <v>95</v>
      </c>
      <c r="AB26" s="26">
        <v>10000</v>
      </c>
      <c r="AC26" s="17">
        <v>21</v>
      </c>
      <c r="AD26" s="76">
        <v>16</v>
      </c>
      <c r="AE26" s="17">
        <v>75</v>
      </c>
      <c r="AF26" s="17">
        <f t="shared" si="2"/>
        <v>20</v>
      </c>
      <c r="AG26" s="17">
        <v>0.25</v>
      </c>
      <c r="AH26" s="30">
        <v>40000</v>
      </c>
      <c r="AI26" s="17">
        <v>87.75</v>
      </c>
      <c r="AJ26" s="76">
        <v>30</v>
      </c>
      <c r="AK26" s="17">
        <v>75</v>
      </c>
      <c r="AL26" s="17">
        <f t="shared" si="8"/>
        <v>37.5</v>
      </c>
      <c r="AM26" s="17">
        <v>5</v>
      </c>
      <c r="AN26" s="27" t="s">
        <v>44</v>
      </c>
      <c r="AO26" s="26" t="s">
        <v>44</v>
      </c>
      <c r="AP26" s="24" t="s">
        <v>44</v>
      </c>
      <c r="AQ26" s="76" t="s">
        <v>44</v>
      </c>
      <c r="AR26" s="24" t="s">
        <v>44</v>
      </c>
      <c r="AS26" s="28" t="s">
        <v>44</v>
      </c>
    </row>
    <row r="27" spans="2:45" ht="25.5" x14ac:dyDescent="0.25">
      <c r="B27" s="19" t="s">
        <v>113</v>
      </c>
      <c r="C27" s="20">
        <v>18.600000000000001</v>
      </c>
      <c r="D27" s="27" t="s">
        <v>114</v>
      </c>
      <c r="E27" s="20">
        <v>124.3</v>
      </c>
      <c r="F27" s="22" t="s">
        <v>98</v>
      </c>
      <c r="G27" s="22">
        <f t="shared" si="0"/>
        <v>125</v>
      </c>
      <c r="H27" s="22">
        <v>125</v>
      </c>
      <c r="I27" s="22"/>
      <c r="J27" s="23">
        <v>1</v>
      </c>
      <c r="K27" s="23"/>
      <c r="L27" s="57"/>
      <c r="M27" s="58"/>
      <c r="N27" s="72">
        <v>125</v>
      </c>
      <c r="O27" s="29">
        <v>50000</v>
      </c>
      <c r="P27" s="24">
        <v>25</v>
      </c>
      <c r="Q27" s="71">
        <v>30</v>
      </c>
      <c r="R27" s="24">
        <v>45</v>
      </c>
      <c r="S27" s="24">
        <f t="shared" si="4"/>
        <v>22.5</v>
      </c>
      <c r="T27" s="24">
        <f t="shared" si="5"/>
        <v>47.5</v>
      </c>
      <c r="U27" s="26">
        <v>70000</v>
      </c>
      <c r="V27" s="24">
        <v>25</v>
      </c>
      <c r="W27" s="71">
        <v>30</v>
      </c>
      <c r="X27" s="24">
        <v>45</v>
      </c>
      <c r="Y27" s="24">
        <f t="shared" si="6"/>
        <v>22.5</v>
      </c>
      <c r="Z27" s="24">
        <f t="shared" si="7"/>
        <v>47.5</v>
      </c>
      <c r="AA27" s="27" t="s">
        <v>99</v>
      </c>
      <c r="AB27" s="26">
        <v>10000</v>
      </c>
      <c r="AC27" s="17">
        <v>34</v>
      </c>
      <c r="AD27" s="76">
        <v>8</v>
      </c>
      <c r="AE27" s="17">
        <v>20</v>
      </c>
      <c r="AF27" s="17">
        <f t="shared" si="2"/>
        <v>2.6666666666666665</v>
      </c>
      <c r="AG27" s="17">
        <v>0.25</v>
      </c>
      <c r="AH27" s="30">
        <v>40000</v>
      </c>
      <c r="AI27" s="17">
        <v>124.2</v>
      </c>
      <c r="AJ27" s="76">
        <v>30</v>
      </c>
      <c r="AK27" s="17">
        <v>45</v>
      </c>
      <c r="AL27" s="17">
        <f t="shared" si="8"/>
        <v>22.5</v>
      </c>
      <c r="AM27" s="17">
        <v>5</v>
      </c>
      <c r="AN27" s="27" t="s">
        <v>44</v>
      </c>
      <c r="AO27" s="26" t="s">
        <v>44</v>
      </c>
      <c r="AP27" s="24" t="s">
        <v>44</v>
      </c>
      <c r="AQ27" s="76" t="s">
        <v>44</v>
      </c>
      <c r="AR27" s="24" t="s">
        <v>44</v>
      </c>
      <c r="AS27" s="28" t="s">
        <v>44</v>
      </c>
    </row>
    <row r="28" spans="2:45" ht="25.5" x14ac:dyDescent="0.25">
      <c r="B28" s="19" t="s">
        <v>115</v>
      </c>
      <c r="C28" s="20">
        <v>52.5</v>
      </c>
      <c r="D28" s="27" t="s">
        <v>116</v>
      </c>
      <c r="E28" s="20">
        <v>182.9</v>
      </c>
      <c r="F28" s="22" t="s">
        <v>102</v>
      </c>
      <c r="G28" s="22">
        <f t="shared" si="0"/>
        <v>190</v>
      </c>
      <c r="H28" s="22">
        <v>190</v>
      </c>
      <c r="I28" s="22"/>
      <c r="J28" s="23">
        <v>1</v>
      </c>
      <c r="K28" s="23"/>
      <c r="L28" s="57"/>
      <c r="M28" s="58"/>
      <c r="N28" s="72">
        <v>250</v>
      </c>
      <c r="O28" s="29">
        <v>50000</v>
      </c>
      <c r="P28" s="24">
        <v>50</v>
      </c>
      <c r="Q28" s="71">
        <v>30</v>
      </c>
      <c r="R28" s="24">
        <v>45</v>
      </c>
      <c r="S28" s="24">
        <f t="shared" si="4"/>
        <v>22.5</v>
      </c>
      <c r="T28" s="24">
        <f t="shared" si="5"/>
        <v>72.5</v>
      </c>
      <c r="U28" s="26">
        <v>70000</v>
      </c>
      <c r="V28" s="24">
        <v>25</v>
      </c>
      <c r="W28" s="71">
        <v>30</v>
      </c>
      <c r="X28" s="24">
        <v>45</v>
      </c>
      <c r="Y28" s="24">
        <f t="shared" si="6"/>
        <v>22.5</v>
      </c>
      <c r="Z28" s="24">
        <f t="shared" si="7"/>
        <v>47.5</v>
      </c>
      <c r="AA28" s="27" t="s">
        <v>103</v>
      </c>
      <c r="AB28" s="26">
        <v>10000</v>
      </c>
      <c r="AC28" s="17">
        <v>28</v>
      </c>
      <c r="AD28" s="76">
        <v>8</v>
      </c>
      <c r="AE28" s="17">
        <v>20</v>
      </c>
      <c r="AF28" s="17">
        <f t="shared" si="2"/>
        <v>2.6666666666666665</v>
      </c>
      <c r="AG28" s="17">
        <v>0.25</v>
      </c>
      <c r="AH28" s="30">
        <v>40000</v>
      </c>
      <c r="AI28" s="17">
        <v>67.5</v>
      </c>
      <c r="AJ28" s="76">
        <v>30</v>
      </c>
      <c r="AK28" s="17">
        <v>45</v>
      </c>
      <c r="AL28" s="17">
        <f t="shared" si="8"/>
        <v>22.5</v>
      </c>
      <c r="AM28" s="17">
        <v>5</v>
      </c>
      <c r="AN28" s="27" t="s">
        <v>44</v>
      </c>
      <c r="AO28" s="26" t="s">
        <v>44</v>
      </c>
      <c r="AP28" s="24" t="s">
        <v>44</v>
      </c>
      <c r="AQ28" s="76" t="s">
        <v>44</v>
      </c>
      <c r="AR28" s="24" t="s">
        <v>44</v>
      </c>
      <c r="AS28" s="28" t="s">
        <v>44</v>
      </c>
    </row>
    <row r="29" spans="2:45" ht="25.5" x14ac:dyDescent="0.25">
      <c r="B29" s="19" t="s">
        <v>117</v>
      </c>
      <c r="C29" s="20">
        <v>116.8</v>
      </c>
      <c r="D29" s="27" t="s">
        <v>118</v>
      </c>
      <c r="E29" s="20">
        <v>361.4</v>
      </c>
      <c r="F29" s="22" t="s">
        <v>106</v>
      </c>
      <c r="G29" s="22">
        <f t="shared" si="0"/>
        <v>288</v>
      </c>
      <c r="H29" s="22">
        <v>288</v>
      </c>
      <c r="I29" s="22"/>
      <c r="J29" s="23">
        <v>1</v>
      </c>
      <c r="K29" s="23"/>
      <c r="L29" s="57"/>
      <c r="M29" s="58"/>
      <c r="N29" s="72">
        <v>375</v>
      </c>
      <c r="O29" s="29">
        <v>50000</v>
      </c>
      <c r="P29" s="24">
        <v>75</v>
      </c>
      <c r="Q29" s="71">
        <v>30</v>
      </c>
      <c r="R29" s="24">
        <v>45</v>
      </c>
      <c r="S29" s="24">
        <f t="shared" si="4"/>
        <v>22.5</v>
      </c>
      <c r="T29" s="24">
        <f t="shared" si="5"/>
        <v>97.5</v>
      </c>
      <c r="U29" s="26">
        <v>70000</v>
      </c>
      <c r="V29" s="24">
        <v>25</v>
      </c>
      <c r="W29" s="71">
        <v>30</v>
      </c>
      <c r="X29" s="24">
        <v>45</v>
      </c>
      <c r="Y29" s="24">
        <f t="shared" si="6"/>
        <v>22.5</v>
      </c>
      <c r="Z29" s="24">
        <f t="shared" si="7"/>
        <v>47.5</v>
      </c>
      <c r="AA29" s="27" t="s">
        <v>95</v>
      </c>
      <c r="AB29" s="26">
        <v>10000</v>
      </c>
      <c r="AC29" s="17">
        <v>21</v>
      </c>
      <c r="AD29" s="76">
        <v>8</v>
      </c>
      <c r="AE29" s="17">
        <v>20</v>
      </c>
      <c r="AF29" s="17">
        <f t="shared" si="2"/>
        <v>2.6666666666666665</v>
      </c>
      <c r="AG29" s="17">
        <v>0.25</v>
      </c>
      <c r="AH29" s="30">
        <v>40000</v>
      </c>
      <c r="AI29" s="17">
        <v>87.75</v>
      </c>
      <c r="AJ29" s="76">
        <v>30</v>
      </c>
      <c r="AK29" s="17">
        <v>45</v>
      </c>
      <c r="AL29" s="17">
        <f t="shared" si="8"/>
        <v>22.5</v>
      </c>
      <c r="AM29" s="17">
        <v>5</v>
      </c>
      <c r="AN29" s="27" t="s">
        <v>44</v>
      </c>
      <c r="AO29" s="26" t="s">
        <v>44</v>
      </c>
      <c r="AP29" s="24" t="s">
        <v>44</v>
      </c>
      <c r="AQ29" s="76" t="s">
        <v>44</v>
      </c>
      <c r="AR29" s="24" t="s">
        <v>44</v>
      </c>
      <c r="AS29" s="28" t="s">
        <v>44</v>
      </c>
    </row>
    <row r="30" spans="2:45" ht="25.5" x14ac:dyDescent="0.25">
      <c r="B30" s="19" t="s">
        <v>119</v>
      </c>
      <c r="C30" s="20">
        <v>18.600000000000001</v>
      </c>
      <c r="D30" s="27" t="s">
        <v>120</v>
      </c>
      <c r="E30" s="20">
        <v>124.3</v>
      </c>
      <c r="F30" s="22" t="s">
        <v>98</v>
      </c>
      <c r="G30" s="22">
        <f t="shared" si="0"/>
        <v>125</v>
      </c>
      <c r="H30" s="22">
        <v>125</v>
      </c>
      <c r="I30" s="22"/>
      <c r="J30" s="23">
        <v>1</v>
      </c>
      <c r="K30" s="23"/>
      <c r="L30" s="57"/>
      <c r="M30" s="58"/>
      <c r="N30" s="72">
        <v>125</v>
      </c>
      <c r="O30" s="29">
        <v>50000</v>
      </c>
      <c r="P30" s="24">
        <v>25</v>
      </c>
      <c r="Q30" s="71">
        <v>30</v>
      </c>
      <c r="R30" s="24">
        <v>45</v>
      </c>
      <c r="S30" s="24">
        <f t="shared" si="4"/>
        <v>22.5</v>
      </c>
      <c r="T30" s="24">
        <f t="shared" si="5"/>
        <v>47.5</v>
      </c>
      <c r="U30" s="26">
        <v>70000</v>
      </c>
      <c r="V30" s="24">
        <v>25</v>
      </c>
      <c r="W30" s="71">
        <v>30</v>
      </c>
      <c r="X30" s="24">
        <v>45</v>
      </c>
      <c r="Y30" s="24">
        <f t="shared" si="6"/>
        <v>22.5</v>
      </c>
      <c r="Z30" s="24">
        <f t="shared" si="7"/>
        <v>47.5</v>
      </c>
      <c r="AA30" s="27" t="s">
        <v>99</v>
      </c>
      <c r="AB30" s="26">
        <v>10000</v>
      </c>
      <c r="AC30" s="17">
        <v>34</v>
      </c>
      <c r="AD30" s="76">
        <v>8</v>
      </c>
      <c r="AE30" s="17">
        <v>20</v>
      </c>
      <c r="AF30" s="17">
        <f t="shared" si="2"/>
        <v>2.6666666666666665</v>
      </c>
      <c r="AG30" s="17">
        <v>0.25</v>
      </c>
      <c r="AH30" s="30">
        <v>40000</v>
      </c>
      <c r="AI30" s="17">
        <v>124.2</v>
      </c>
      <c r="AJ30" s="76">
        <v>30</v>
      </c>
      <c r="AK30" s="17">
        <v>45</v>
      </c>
      <c r="AL30" s="17">
        <f t="shared" si="8"/>
        <v>22.5</v>
      </c>
      <c r="AM30" s="17">
        <v>5</v>
      </c>
      <c r="AN30" s="27" t="s">
        <v>44</v>
      </c>
      <c r="AO30" s="26" t="s">
        <v>44</v>
      </c>
      <c r="AP30" s="24" t="s">
        <v>44</v>
      </c>
      <c r="AQ30" s="76" t="s">
        <v>44</v>
      </c>
      <c r="AR30" s="24" t="s">
        <v>44</v>
      </c>
      <c r="AS30" s="28" t="s">
        <v>44</v>
      </c>
    </row>
    <row r="31" spans="2:45" ht="25.5" x14ac:dyDescent="0.25">
      <c r="B31" s="19" t="s">
        <v>121</v>
      </c>
      <c r="C31" s="20">
        <v>52.5</v>
      </c>
      <c r="D31" s="27" t="s">
        <v>122</v>
      </c>
      <c r="E31" s="20">
        <v>182.9</v>
      </c>
      <c r="F31" s="22" t="s">
        <v>102</v>
      </c>
      <c r="G31" s="22">
        <f t="shared" si="0"/>
        <v>190</v>
      </c>
      <c r="H31" s="22">
        <v>190</v>
      </c>
      <c r="I31" s="22"/>
      <c r="J31" s="23">
        <v>1</v>
      </c>
      <c r="K31" s="23"/>
      <c r="L31" s="57"/>
      <c r="M31" s="58"/>
      <c r="N31" s="72">
        <v>250</v>
      </c>
      <c r="O31" s="29">
        <v>50000</v>
      </c>
      <c r="P31" s="24">
        <v>50</v>
      </c>
      <c r="Q31" s="71">
        <v>30</v>
      </c>
      <c r="R31" s="24">
        <v>45</v>
      </c>
      <c r="S31" s="24">
        <f t="shared" si="4"/>
        <v>22.5</v>
      </c>
      <c r="T31" s="24">
        <f t="shared" si="5"/>
        <v>72.5</v>
      </c>
      <c r="U31" s="26">
        <v>70000</v>
      </c>
      <c r="V31" s="24">
        <v>25</v>
      </c>
      <c r="W31" s="71">
        <v>30</v>
      </c>
      <c r="X31" s="24">
        <v>45</v>
      </c>
      <c r="Y31" s="24">
        <f t="shared" si="6"/>
        <v>22.5</v>
      </c>
      <c r="Z31" s="24">
        <f t="shared" si="7"/>
        <v>47.5</v>
      </c>
      <c r="AA31" s="27" t="s">
        <v>103</v>
      </c>
      <c r="AB31" s="26">
        <v>10000</v>
      </c>
      <c r="AC31" s="17">
        <v>28</v>
      </c>
      <c r="AD31" s="76">
        <v>8</v>
      </c>
      <c r="AE31" s="17">
        <v>20</v>
      </c>
      <c r="AF31" s="17">
        <f t="shared" si="2"/>
        <v>2.6666666666666665</v>
      </c>
      <c r="AG31" s="17">
        <v>0.25</v>
      </c>
      <c r="AH31" s="30">
        <v>40000</v>
      </c>
      <c r="AI31" s="17">
        <v>67.5</v>
      </c>
      <c r="AJ31" s="76">
        <v>30</v>
      </c>
      <c r="AK31" s="17">
        <v>45</v>
      </c>
      <c r="AL31" s="17">
        <f t="shared" si="8"/>
        <v>22.5</v>
      </c>
      <c r="AM31" s="17">
        <v>5</v>
      </c>
      <c r="AN31" s="27" t="s">
        <v>44</v>
      </c>
      <c r="AO31" s="26" t="s">
        <v>44</v>
      </c>
      <c r="AP31" s="24" t="s">
        <v>44</v>
      </c>
      <c r="AQ31" s="76" t="s">
        <v>44</v>
      </c>
      <c r="AR31" s="24" t="s">
        <v>44</v>
      </c>
      <c r="AS31" s="28" t="s">
        <v>44</v>
      </c>
    </row>
    <row r="32" spans="2:45" ht="25.5" x14ac:dyDescent="0.25">
      <c r="B32" s="19" t="s">
        <v>123</v>
      </c>
      <c r="C32" s="20">
        <v>116.8</v>
      </c>
      <c r="D32" s="27" t="s">
        <v>124</v>
      </c>
      <c r="E32" s="20">
        <v>361.4</v>
      </c>
      <c r="F32" s="22" t="s">
        <v>106</v>
      </c>
      <c r="G32" s="22">
        <f t="shared" si="0"/>
        <v>288</v>
      </c>
      <c r="H32" s="22">
        <v>288</v>
      </c>
      <c r="I32" s="22"/>
      <c r="J32" s="23">
        <v>1</v>
      </c>
      <c r="K32" s="23"/>
      <c r="L32" s="57"/>
      <c r="M32" s="58"/>
      <c r="N32" s="72">
        <v>375</v>
      </c>
      <c r="O32" s="29">
        <v>50000</v>
      </c>
      <c r="P32" s="24">
        <v>75</v>
      </c>
      <c r="Q32" s="71">
        <v>30</v>
      </c>
      <c r="R32" s="24">
        <v>45</v>
      </c>
      <c r="S32" s="24">
        <f t="shared" si="4"/>
        <v>22.5</v>
      </c>
      <c r="T32" s="24">
        <f t="shared" si="5"/>
        <v>97.5</v>
      </c>
      <c r="U32" s="26">
        <v>70000</v>
      </c>
      <c r="V32" s="24">
        <v>25</v>
      </c>
      <c r="W32" s="71">
        <v>30</v>
      </c>
      <c r="X32" s="24">
        <v>45</v>
      </c>
      <c r="Y32" s="24">
        <f t="shared" si="6"/>
        <v>22.5</v>
      </c>
      <c r="Z32" s="24">
        <f t="shared" si="7"/>
        <v>47.5</v>
      </c>
      <c r="AA32" s="27" t="s">
        <v>95</v>
      </c>
      <c r="AB32" s="26">
        <v>10000</v>
      </c>
      <c r="AC32" s="17">
        <v>21</v>
      </c>
      <c r="AD32" s="76">
        <v>8</v>
      </c>
      <c r="AE32" s="17">
        <v>20</v>
      </c>
      <c r="AF32" s="17">
        <f t="shared" si="2"/>
        <v>2.6666666666666665</v>
      </c>
      <c r="AG32" s="17">
        <v>0.25</v>
      </c>
      <c r="AH32" s="30">
        <v>40000</v>
      </c>
      <c r="AI32" s="17">
        <v>87.75</v>
      </c>
      <c r="AJ32" s="76">
        <v>30</v>
      </c>
      <c r="AK32" s="17">
        <v>45</v>
      </c>
      <c r="AL32" s="17">
        <f t="shared" si="8"/>
        <v>22.5</v>
      </c>
      <c r="AM32" s="17">
        <v>5</v>
      </c>
      <c r="AN32" s="27" t="s">
        <v>44</v>
      </c>
      <c r="AO32" s="26" t="s">
        <v>44</v>
      </c>
      <c r="AP32" s="24" t="s">
        <v>44</v>
      </c>
      <c r="AQ32" s="76" t="s">
        <v>44</v>
      </c>
      <c r="AR32" s="24" t="s">
        <v>44</v>
      </c>
      <c r="AS32" s="28" t="s">
        <v>44</v>
      </c>
    </row>
    <row r="33" spans="2:45" ht="25.5" x14ac:dyDescent="0.25">
      <c r="B33" s="19" t="s">
        <v>125</v>
      </c>
      <c r="C33" s="20">
        <v>13.9</v>
      </c>
      <c r="D33" s="27" t="s">
        <v>126</v>
      </c>
      <c r="E33" s="20">
        <v>54.3</v>
      </c>
      <c r="F33" s="22" t="s">
        <v>127</v>
      </c>
      <c r="G33" s="22">
        <f t="shared" si="0"/>
        <v>65</v>
      </c>
      <c r="H33" s="22">
        <v>65</v>
      </c>
      <c r="I33" s="22"/>
      <c r="J33" s="23">
        <v>1</v>
      </c>
      <c r="K33" s="23"/>
      <c r="L33" s="57"/>
      <c r="M33" s="58"/>
      <c r="N33" s="72">
        <v>150</v>
      </c>
      <c r="O33" s="29">
        <v>50000</v>
      </c>
      <c r="P33" s="24">
        <v>25</v>
      </c>
      <c r="Q33" s="71">
        <v>30</v>
      </c>
      <c r="R33" s="24">
        <v>45</v>
      </c>
      <c r="S33" s="24">
        <f t="shared" si="4"/>
        <v>22.5</v>
      </c>
      <c r="T33" s="24">
        <f t="shared" si="5"/>
        <v>47.5</v>
      </c>
      <c r="U33" s="26">
        <v>70000</v>
      </c>
      <c r="V33" s="24">
        <v>25</v>
      </c>
      <c r="W33" s="71">
        <v>30</v>
      </c>
      <c r="X33" s="24">
        <v>45</v>
      </c>
      <c r="Y33" s="24">
        <f t="shared" si="6"/>
        <v>22.5</v>
      </c>
      <c r="Z33" s="24">
        <f t="shared" si="7"/>
        <v>47.5</v>
      </c>
      <c r="AA33" s="27" t="s">
        <v>128</v>
      </c>
      <c r="AB33" s="26">
        <v>10000</v>
      </c>
      <c r="AC33" s="17">
        <v>34</v>
      </c>
      <c r="AD33" s="76">
        <v>8</v>
      </c>
      <c r="AE33" s="17">
        <v>20</v>
      </c>
      <c r="AF33" s="17">
        <f t="shared" si="2"/>
        <v>2.6666666666666665</v>
      </c>
      <c r="AG33" s="17">
        <v>0.25</v>
      </c>
      <c r="AH33" s="30">
        <v>40000</v>
      </c>
      <c r="AI33" s="17">
        <v>108</v>
      </c>
      <c r="AJ33" s="76">
        <v>30</v>
      </c>
      <c r="AK33" s="17">
        <v>45</v>
      </c>
      <c r="AL33" s="17">
        <f t="shared" si="8"/>
        <v>22.5</v>
      </c>
      <c r="AM33" s="17">
        <v>5</v>
      </c>
      <c r="AN33" s="27" t="s">
        <v>44</v>
      </c>
      <c r="AO33" s="26" t="s">
        <v>44</v>
      </c>
      <c r="AP33" s="24" t="s">
        <v>44</v>
      </c>
      <c r="AQ33" s="76" t="s">
        <v>44</v>
      </c>
      <c r="AR33" s="24" t="s">
        <v>44</v>
      </c>
      <c r="AS33" s="28" t="s">
        <v>44</v>
      </c>
    </row>
    <row r="34" spans="2:45" ht="25.5" x14ac:dyDescent="0.25">
      <c r="B34" s="19" t="s">
        <v>129</v>
      </c>
      <c r="C34" s="20">
        <v>41</v>
      </c>
      <c r="D34" s="27" t="s">
        <v>130</v>
      </c>
      <c r="E34" s="20">
        <v>78</v>
      </c>
      <c r="F34" s="22" t="s">
        <v>131</v>
      </c>
      <c r="G34" s="22">
        <f t="shared" si="0"/>
        <v>90</v>
      </c>
      <c r="H34" s="22">
        <v>90</v>
      </c>
      <c r="I34" s="22"/>
      <c r="J34" s="23">
        <v>1</v>
      </c>
      <c r="K34" s="23"/>
      <c r="L34" s="57"/>
      <c r="M34" s="58"/>
      <c r="N34" s="72">
        <v>250</v>
      </c>
      <c r="O34" s="29">
        <v>50000</v>
      </c>
      <c r="P34" s="24">
        <v>50</v>
      </c>
      <c r="Q34" s="71">
        <v>30</v>
      </c>
      <c r="R34" s="24">
        <v>45</v>
      </c>
      <c r="S34" s="24">
        <f t="shared" si="4"/>
        <v>22.5</v>
      </c>
      <c r="T34" s="24">
        <f t="shared" si="5"/>
        <v>72.5</v>
      </c>
      <c r="U34" s="26">
        <v>70000</v>
      </c>
      <c r="V34" s="24">
        <v>25</v>
      </c>
      <c r="W34" s="71">
        <v>30</v>
      </c>
      <c r="X34" s="24">
        <v>45</v>
      </c>
      <c r="Y34" s="24">
        <f t="shared" si="6"/>
        <v>22.5</v>
      </c>
      <c r="Z34" s="24">
        <f t="shared" si="7"/>
        <v>47.5</v>
      </c>
      <c r="AA34" s="27" t="s">
        <v>132</v>
      </c>
      <c r="AB34" s="26">
        <v>10000</v>
      </c>
      <c r="AC34" s="17">
        <v>34</v>
      </c>
      <c r="AD34" s="76">
        <v>8</v>
      </c>
      <c r="AE34" s="17">
        <v>20</v>
      </c>
      <c r="AF34" s="17">
        <f t="shared" si="2"/>
        <v>2.6666666666666665</v>
      </c>
      <c r="AG34" s="17">
        <v>0.25</v>
      </c>
      <c r="AH34" s="30">
        <v>40000</v>
      </c>
      <c r="AI34" s="17">
        <v>115</v>
      </c>
      <c r="AJ34" s="76">
        <v>30</v>
      </c>
      <c r="AK34" s="17">
        <v>45</v>
      </c>
      <c r="AL34" s="17">
        <f t="shared" si="8"/>
        <v>22.5</v>
      </c>
      <c r="AM34" s="17">
        <v>5</v>
      </c>
      <c r="AN34" s="27" t="s">
        <v>44</v>
      </c>
      <c r="AO34" s="26" t="s">
        <v>44</v>
      </c>
      <c r="AP34" s="24" t="s">
        <v>44</v>
      </c>
      <c r="AQ34" s="76" t="s">
        <v>44</v>
      </c>
      <c r="AR34" s="24" t="s">
        <v>44</v>
      </c>
      <c r="AS34" s="28" t="s">
        <v>44</v>
      </c>
    </row>
    <row r="35" spans="2:45" ht="25.5" x14ac:dyDescent="0.25">
      <c r="B35" s="19" t="s">
        <v>133</v>
      </c>
      <c r="C35" s="20">
        <v>8.6999999999999993</v>
      </c>
      <c r="D35" s="27" t="s">
        <v>134</v>
      </c>
      <c r="E35" s="20">
        <v>51.7</v>
      </c>
      <c r="F35" s="22" t="s">
        <v>135</v>
      </c>
      <c r="G35" s="22">
        <f>H35*J35+I35*K35</f>
        <v>53.75</v>
      </c>
      <c r="H35" s="22">
        <v>65</v>
      </c>
      <c r="I35" s="22">
        <v>50</v>
      </c>
      <c r="J35" s="23">
        <v>0.25</v>
      </c>
      <c r="K35" s="23">
        <v>0.75</v>
      </c>
      <c r="L35" s="57"/>
      <c r="M35" s="58"/>
      <c r="N35" s="72">
        <v>35</v>
      </c>
      <c r="O35" s="29">
        <v>50000</v>
      </c>
      <c r="P35" s="24">
        <v>25</v>
      </c>
      <c r="Q35" s="71">
        <v>30</v>
      </c>
      <c r="R35" s="24">
        <v>45</v>
      </c>
      <c r="S35" s="24">
        <f t="shared" si="4"/>
        <v>22.5</v>
      </c>
      <c r="T35" s="24">
        <f t="shared" si="5"/>
        <v>47.5</v>
      </c>
      <c r="U35" s="26">
        <v>70000</v>
      </c>
      <c r="V35" s="24">
        <v>25</v>
      </c>
      <c r="W35" s="71">
        <v>30</v>
      </c>
      <c r="X35" s="24">
        <v>45</v>
      </c>
      <c r="Y35" s="24">
        <f t="shared" si="6"/>
        <v>22.5</v>
      </c>
      <c r="Z35" s="24">
        <f t="shared" si="7"/>
        <v>47.5</v>
      </c>
      <c r="AA35" s="27" t="s">
        <v>136</v>
      </c>
      <c r="AB35" s="26">
        <v>10000</v>
      </c>
      <c r="AC35" s="17">
        <v>34</v>
      </c>
      <c r="AD35" s="76">
        <v>8</v>
      </c>
      <c r="AE35" s="17">
        <v>20</v>
      </c>
      <c r="AF35" s="17">
        <f t="shared" si="2"/>
        <v>2.6666666666666665</v>
      </c>
      <c r="AG35" s="17">
        <v>0.25</v>
      </c>
      <c r="AH35" s="30">
        <v>40000</v>
      </c>
      <c r="AI35" s="17">
        <v>108</v>
      </c>
      <c r="AJ35" s="76">
        <v>30</v>
      </c>
      <c r="AK35" s="17">
        <v>45</v>
      </c>
      <c r="AL35" s="17">
        <f t="shared" si="8"/>
        <v>22.5</v>
      </c>
      <c r="AM35" s="17">
        <v>5</v>
      </c>
      <c r="AN35" s="27" t="s">
        <v>137</v>
      </c>
      <c r="AO35" s="26">
        <v>2500</v>
      </c>
      <c r="AP35" s="24">
        <v>10</v>
      </c>
      <c r="AQ35" s="76">
        <v>8</v>
      </c>
      <c r="AR35" s="24">
        <v>20</v>
      </c>
      <c r="AS35" s="28">
        <f>AQ35/60*AR35</f>
        <v>2.6666666666666665</v>
      </c>
    </row>
    <row r="36" spans="2:45" ht="26.25" thickBot="1" x14ac:dyDescent="0.3">
      <c r="B36" s="31" t="s">
        <v>138</v>
      </c>
      <c r="C36" s="32">
        <v>16.2</v>
      </c>
      <c r="D36" s="34" t="s">
        <v>139</v>
      </c>
      <c r="E36" s="32">
        <v>64.400000000000006</v>
      </c>
      <c r="F36" s="33" t="s">
        <v>135</v>
      </c>
      <c r="G36" s="33">
        <f>H36*J36+I36*K36</f>
        <v>62.5</v>
      </c>
      <c r="H36" s="33">
        <v>65</v>
      </c>
      <c r="I36" s="33">
        <v>60</v>
      </c>
      <c r="J36" s="35">
        <v>0.5</v>
      </c>
      <c r="K36" s="35">
        <f>1-J36</f>
        <v>0.5</v>
      </c>
      <c r="L36" s="59"/>
      <c r="M36" s="60"/>
      <c r="N36" s="79">
        <v>45</v>
      </c>
      <c r="O36" s="41">
        <v>50000</v>
      </c>
      <c r="P36" s="36">
        <v>25</v>
      </c>
      <c r="Q36" s="77">
        <v>30</v>
      </c>
      <c r="R36" s="36">
        <v>45</v>
      </c>
      <c r="S36" s="36">
        <f t="shared" si="4"/>
        <v>22.5</v>
      </c>
      <c r="T36" s="36">
        <f t="shared" si="5"/>
        <v>47.5</v>
      </c>
      <c r="U36" s="37">
        <v>70000</v>
      </c>
      <c r="V36" s="36">
        <v>25</v>
      </c>
      <c r="W36" s="77">
        <v>30</v>
      </c>
      <c r="X36" s="36">
        <v>45</v>
      </c>
      <c r="Y36" s="36">
        <f t="shared" si="6"/>
        <v>22.5</v>
      </c>
      <c r="Z36" s="36">
        <f t="shared" si="7"/>
        <v>47.5</v>
      </c>
      <c r="AA36" s="34" t="s">
        <v>140</v>
      </c>
      <c r="AB36" s="37">
        <v>10000</v>
      </c>
      <c r="AC36" s="38">
        <v>34</v>
      </c>
      <c r="AD36" s="78">
        <v>8</v>
      </c>
      <c r="AE36" s="38">
        <v>20</v>
      </c>
      <c r="AF36" s="38">
        <f t="shared" si="2"/>
        <v>2.6666666666666665</v>
      </c>
      <c r="AG36" s="38">
        <v>0.25</v>
      </c>
      <c r="AH36" s="39">
        <v>40000</v>
      </c>
      <c r="AI36" s="38">
        <v>108</v>
      </c>
      <c r="AJ36" s="78">
        <v>30</v>
      </c>
      <c r="AK36" s="38">
        <v>45</v>
      </c>
      <c r="AL36" s="38">
        <f t="shared" si="8"/>
        <v>22.5</v>
      </c>
      <c r="AM36" s="38">
        <v>5</v>
      </c>
      <c r="AN36" s="34" t="s">
        <v>141</v>
      </c>
      <c r="AO36" s="37">
        <v>2500</v>
      </c>
      <c r="AP36" s="36">
        <v>10</v>
      </c>
      <c r="AQ36" s="78">
        <v>8</v>
      </c>
      <c r="AR36" s="36">
        <v>20</v>
      </c>
      <c r="AS36" s="40">
        <f>AQ36/60*AR36</f>
        <v>2.6666666666666665</v>
      </c>
    </row>
    <row r="37" spans="2:45" ht="12.75" customHeight="1" x14ac:dyDescent="0.25">
      <c r="B37" s="42"/>
      <c r="C37" s="43"/>
      <c r="E37" s="43"/>
      <c r="F37" s="44"/>
      <c r="G37" s="44"/>
    </row>
    <row r="38" spans="2:45" x14ac:dyDescent="0.25">
      <c r="C38" s="45"/>
      <c r="E38" s="43"/>
      <c r="F38" s="44"/>
      <c r="G38" s="44"/>
    </row>
  </sheetData>
  <mergeCells count="1">
    <mergeCell ref="C4:F8"/>
  </mergeCells>
  <pageMargins left="0.7" right="0.7" top="0.75" bottom="0.75" header="0.3" footer="0.3"/>
  <pageSetup orientation="portrait" horizontalDpi="4294967294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33"/>
  <sheetViews>
    <sheetView workbookViewId="0">
      <selection activeCell="AI33" sqref="A1:AI33"/>
    </sheetView>
  </sheetViews>
  <sheetFormatPr defaultRowHeight="15" x14ac:dyDescent="0.25"/>
  <cols>
    <col min="1" max="1" width="27.85546875" customWidth="1"/>
    <col min="3" max="6" width="0" hidden="1" customWidth="1"/>
    <col min="9" max="12" width="0" hidden="1" customWidth="1"/>
    <col min="14" max="14" width="17.140625" customWidth="1"/>
    <col min="16" max="20" width="9.140625" hidden="1" customWidth="1"/>
    <col min="22" max="22" width="9.140625" customWidth="1"/>
    <col min="23" max="27" width="9.140625" hidden="1" customWidth="1"/>
    <col min="29" max="29" width="16.42578125" customWidth="1"/>
    <col min="31" max="34" width="9.140625" hidden="1" customWidth="1"/>
  </cols>
  <sheetData>
    <row r="1" spans="1:35" ht="16.5" thickBot="1" x14ac:dyDescent="0.3">
      <c r="A1" s="108" t="s">
        <v>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7"/>
    </row>
    <row r="2" spans="1:35" ht="51.75" thickBot="1" x14ac:dyDescent="0.3">
      <c r="A2" s="109" t="s">
        <v>2</v>
      </c>
      <c r="B2" s="110" t="s">
        <v>12</v>
      </c>
      <c r="C2" s="111" t="s">
        <v>13</v>
      </c>
      <c r="D2" s="112" t="s">
        <v>14</v>
      </c>
      <c r="E2" s="111" t="s">
        <v>15</v>
      </c>
      <c r="F2" s="53" t="s">
        <v>16</v>
      </c>
      <c r="G2" s="53" t="s">
        <v>17</v>
      </c>
      <c r="H2" s="113" t="s">
        <v>18</v>
      </c>
      <c r="I2" s="53" t="s">
        <v>19</v>
      </c>
      <c r="J2" s="53" t="s">
        <v>20</v>
      </c>
      <c r="K2" s="53" t="s">
        <v>21</v>
      </c>
      <c r="L2" s="53" t="s">
        <v>22</v>
      </c>
      <c r="M2" s="114" t="s">
        <v>23</v>
      </c>
      <c r="N2" s="115" t="s">
        <v>24</v>
      </c>
      <c r="O2" s="113" t="s">
        <v>25</v>
      </c>
      <c r="P2" s="53" t="s">
        <v>26</v>
      </c>
      <c r="Q2" s="52" t="s">
        <v>27</v>
      </c>
      <c r="R2" s="53" t="s">
        <v>28</v>
      </c>
      <c r="S2" s="53" t="s">
        <v>29</v>
      </c>
      <c r="T2" s="53" t="s">
        <v>30</v>
      </c>
      <c r="U2" s="53" t="s">
        <v>147</v>
      </c>
      <c r="V2" s="113" t="s">
        <v>31</v>
      </c>
      <c r="W2" s="53" t="s">
        <v>32</v>
      </c>
      <c r="X2" s="52" t="s">
        <v>33</v>
      </c>
      <c r="Y2" s="53" t="s">
        <v>34</v>
      </c>
      <c r="Z2" s="53" t="s">
        <v>35</v>
      </c>
      <c r="AA2" s="53" t="s">
        <v>36</v>
      </c>
      <c r="AB2" s="114" t="s">
        <v>148</v>
      </c>
      <c r="AC2" s="115" t="s">
        <v>150</v>
      </c>
      <c r="AD2" s="113" t="s">
        <v>38</v>
      </c>
      <c r="AE2" s="53" t="s">
        <v>39</v>
      </c>
      <c r="AF2" s="52" t="s">
        <v>40</v>
      </c>
      <c r="AG2" s="53" t="s">
        <v>41</v>
      </c>
      <c r="AH2" s="53" t="s">
        <v>42</v>
      </c>
      <c r="AI2" s="114" t="s">
        <v>149</v>
      </c>
    </row>
    <row r="3" spans="1:35" s="2" customFormat="1" ht="30" customHeight="1" x14ac:dyDescent="0.25">
      <c r="A3" s="102" t="s">
        <v>144</v>
      </c>
      <c r="B3" s="116">
        <v>25000</v>
      </c>
      <c r="C3" s="12" t="s">
        <v>44</v>
      </c>
      <c r="D3" s="99" t="s">
        <v>44</v>
      </c>
      <c r="E3" s="12" t="s">
        <v>44</v>
      </c>
      <c r="F3" s="12" t="s">
        <v>44</v>
      </c>
      <c r="G3" s="12" t="s">
        <v>44</v>
      </c>
      <c r="H3" s="100" t="s">
        <v>44</v>
      </c>
      <c r="I3" s="12" t="s">
        <v>44</v>
      </c>
      <c r="J3" s="99" t="s">
        <v>44</v>
      </c>
      <c r="K3" s="12" t="s">
        <v>44</v>
      </c>
      <c r="L3" s="12" t="s">
        <v>44</v>
      </c>
      <c r="M3" s="118" t="s">
        <v>44</v>
      </c>
      <c r="N3" s="7" t="s">
        <v>52</v>
      </c>
      <c r="O3" s="100">
        <v>2000</v>
      </c>
      <c r="P3" s="12">
        <v>2</v>
      </c>
      <c r="Q3" s="8">
        <v>8</v>
      </c>
      <c r="R3" s="12">
        <v>20</v>
      </c>
      <c r="S3" s="117">
        <f>Q3/60*R3</f>
        <v>2.6666666666666665</v>
      </c>
      <c r="T3" s="12">
        <v>0</v>
      </c>
      <c r="U3" s="12">
        <f t="shared" ref="U3:U5" si="0">P3+S3+T3</f>
        <v>4.6666666666666661</v>
      </c>
      <c r="V3" s="100" t="s">
        <v>44</v>
      </c>
      <c r="W3" s="9" t="s">
        <v>44</v>
      </c>
      <c r="X3" s="8" t="s">
        <v>44</v>
      </c>
      <c r="Y3" s="9" t="s">
        <v>44</v>
      </c>
      <c r="Z3" s="9" t="s">
        <v>44</v>
      </c>
      <c r="AA3" s="9" t="s">
        <v>44</v>
      </c>
      <c r="AB3" s="13" t="s">
        <v>44</v>
      </c>
      <c r="AC3" s="119" t="s">
        <v>44</v>
      </c>
      <c r="AD3" s="100" t="s">
        <v>44</v>
      </c>
      <c r="AE3" s="12" t="s">
        <v>44</v>
      </c>
      <c r="AF3" s="8" t="s">
        <v>44</v>
      </c>
      <c r="AG3" s="12" t="s">
        <v>44</v>
      </c>
      <c r="AH3" s="9" t="s">
        <v>44</v>
      </c>
      <c r="AI3" s="13" t="s">
        <v>44</v>
      </c>
    </row>
    <row r="4" spans="1:35" s="2" customFormat="1" ht="30" customHeight="1" x14ac:dyDescent="0.25">
      <c r="A4" s="101" t="s">
        <v>43</v>
      </c>
      <c r="B4" s="29">
        <v>35000</v>
      </c>
      <c r="C4" s="24" t="s">
        <v>44</v>
      </c>
      <c r="D4" s="71" t="s">
        <v>44</v>
      </c>
      <c r="E4" s="24" t="s">
        <v>44</v>
      </c>
      <c r="F4" s="24" t="s">
        <v>44</v>
      </c>
      <c r="G4" s="24" t="s">
        <v>44</v>
      </c>
      <c r="H4" s="26" t="s">
        <v>44</v>
      </c>
      <c r="I4" s="24" t="s">
        <v>44</v>
      </c>
      <c r="J4" s="71" t="s">
        <v>44</v>
      </c>
      <c r="K4" s="24" t="s">
        <v>44</v>
      </c>
      <c r="L4" s="24" t="s">
        <v>44</v>
      </c>
      <c r="M4" s="72" t="s">
        <v>44</v>
      </c>
      <c r="N4" s="19" t="s">
        <v>45</v>
      </c>
      <c r="O4" s="26">
        <v>10000</v>
      </c>
      <c r="P4" s="24">
        <v>8.6999999999999993</v>
      </c>
      <c r="Q4" s="20">
        <v>8</v>
      </c>
      <c r="R4" s="24">
        <v>20</v>
      </c>
      <c r="S4" s="17">
        <f>Q4/60*R4</f>
        <v>2.6666666666666665</v>
      </c>
      <c r="T4" s="24">
        <v>0.25</v>
      </c>
      <c r="U4" s="24">
        <f t="shared" si="0"/>
        <v>11.616666666666665</v>
      </c>
      <c r="V4" s="26">
        <v>40000</v>
      </c>
      <c r="W4" s="24">
        <v>16</v>
      </c>
      <c r="X4" s="20">
        <v>20</v>
      </c>
      <c r="Y4" s="24">
        <v>45</v>
      </c>
      <c r="Z4" s="24">
        <f>X4/60*Y4</f>
        <v>15</v>
      </c>
      <c r="AA4" s="24">
        <v>5</v>
      </c>
      <c r="AB4" s="28">
        <f t="shared" ref="AB3:AB5" si="1">W4+Z4+AA4</f>
        <v>36</v>
      </c>
      <c r="AC4" s="104" t="s">
        <v>46</v>
      </c>
      <c r="AD4" s="26">
        <v>2500</v>
      </c>
      <c r="AE4" s="24">
        <v>10</v>
      </c>
      <c r="AF4" s="20">
        <v>8</v>
      </c>
      <c r="AG4" s="24">
        <v>20</v>
      </c>
      <c r="AH4" s="24">
        <f t="shared" ref="AH4:AH5" si="2">AF4/60*AG4</f>
        <v>2.6666666666666665</v>
      </c>
      <c r="AI4" s="28">
        <f t="shared" ref="AI3:AI5" si="3">AE4+AH4</f>
        <v>12.666666666666666</v>
      </c>
    </row>
    <row r="5" spans="1:35" s="2" customFormat="1" ht="30" customHeight="1" x14ac:dyDescent="0.25">
      <c r="A5" s="102" t="s">
        <v>47</v>
      </c>
      <c r="B5" s="29">
        <v>35000</v>
      </c>
      <c r="C5" s="24" t="s">
        <v>44</v>
      </c>
      <c r="D5" s="71" t="s">
        <v>44</v>
      </c>
      <c r="E5" s="24" t="s">
        <v>44</v>
      </c>
      <c r="F5" s="24" t="s">
        <v>44</v>
      </c>
      <c r="G5" s="24" t="s">
        <v>44</v>
      </c>
      <c r="H5" s="26" t="s">
        <v>44</v>
      </c>
      <c r="I5" s="24" t="s">
        <v>44</v>
      </c>
      <c r="J5" s="71" t="s">
        <v>44</v>
      </c>
      <c r="K5" s="24" t="s">
        <v>44</v>
      </c>
      <c r="L5" s="24" t="s">
        <v>44</v>
      </c>
      <c r="M5" s="72" t="s">
        <v>44</v>
      </c>
      <c r="N5" s="19" t="s">
        <v>48</v>
      </c>
      <c r="O5" s="26">
        <v>10000</v>
      </c>
      <c r="P5" s="24">
        <v>9.6999999999999993</v>
      </c>
      <c r="Q5" s="20">
        <v>8</v>
      </c>
      <c r="R5" s="24">
        <v>20</v>
      </c>
      <c r="S5" s="17">
        <f t="shared" ref="S5" si="4">Q5/60*R5</f>
        <v>2.6666666666666665</v>
      </c>
      <c r="T5" s="24">
        <v>0.25</v>
      </c>
      <c r="U5" s="24">
        <f t="shared" si="0"/>
        <v>12.616666666666665</v>
      </c>
      <c r="V5" s="26">
        <v>40000</v>
      </c>
      <c r="W5" s="24">
        <v>16</v>
      </c>
      <c r="X5" s="20">
        <v>20</v>
      </c>
      <c r="Y5" s="24">
        <v>45</v>
      </c>
      <c r="Z5" s="24">
        <f>X5/60*Y5</f>
        <v>15</v>
      </c>
      <c r="AA5" s="24">
        <v>5</v>
      </c>
      <c r="AB5" s="28">
        <f t="shared" si="1"/>
        <v>36</v>
      </c>
      <c r="AC5" s="104" t="s">
        <v>49</v>
      </c>
      <c r="AD5" s="26">
        <v>2500</v>
      </c>
      <c r="AE5" s="24">
        <v>10</v>
      </c>
      <c r="AF5" s="20">
        <v>8</v>
      </c>
      <c r="AG5" s="24">
        <v>20</v>
      </c>
      <c r="AH5" s="24">
        <f t="shared" si="2"/>
        <v>2.6666666666666665</v>
      </c>
      <c r="AI5" s="28">
        <f t="shared" si="3"/>
        <v>12.666666666666666</v>
      </c>
    </row>
    <row r="6" spans="1:35" ht="25.5" x14ac:dyDescent="0.25">
      <c r="A6" s="101" t="s">
        <v>53</v>
      </c>
      <c r="B6" s="29">
        <v>50000</v>
      </c>
      <c r="C6" s="24">
        <v>25</v>
      </c>
      <c r="D6" s="71">
        <v>30</v>
      </c>
      <c r="E6" s="24">
        <v>45</v>
      </c>
      <c r="F6" s="24">
        <f>D6/60*E6</f>
        <v>22.5</v>
      </c>
      <c r="G6" s="24">
        <f>C6+F6</f>
        <v>47.5</v>
      </c>
      <c r="H6" s="26">
        <v>70000</v>
      </c>
      <c r="I6" s="24">
        <v>25</v>
      </c>
      <c r="J6" s="71">
        <v>30</v>
      </c>
      <c r="K6" s="24">
        <v>45</v>
      </c>
      <c r="L6" s="24">
        <f>J6/60*K6</f>
        <v>22.5</v>
      </c>
      <c r="M6" s="72">
        <f>I6+L6</f>
        <v>47.5</v>
      </c>
      <c r="N6" s="19" t="s">
        <v>56</v>
      </c>
      <c r="O6" s="26">
        <v>10000</v>
      </c>
      <c r="P6" s="24">
        <v>9.6999999999999993</v>
      </c>
      <c r="Q6" s="20">
        <v>8</v>
      </c>
      <c r="R6" s="24">
        <v>20</v>
      </c>
      <c r="S6" s="17">
        <f t="shared" ref="S6:S33" si="5">Q6/60*R6</f>
        <v>2.6666666666666665</v>
      </c>
      <c r="T6" s="24">
        <v>0.25</v>
      </c>
      <c r="U6" s="24">
        <f>P6+S6+T6</f>
        <v>12.616666666666665</v>
      </c>
      <c r="V6" s="26">
        <v>40000</v>
      </c>
      <c r="W6" s="24">
        <v>16</v>
      </c>
      <c r="X6" s="20">
        <v>20</v>
      </c>
      <c r="Y6" s="24">
        <v>45</v>
      </c>
      <c r="Z6" s="24">
        <f>X6/60*Y6</f>
        <v>15</v>
      </c>
      <c r="AA6" s="24">
        <v>5</v>
      </c>
      <c r="AB6" s="28">
        <f>W6+Z6+AA6</f>
        <v>36</v>
      </c>
      <c r="AC6" s="104" t="s">
        <v>57</v>
      </c>
      <c r="AD6" s="26">
        <v>2500</v>
      </c>
      <c r="AE6" s="24">
        <v>10</v>
      </c>
      <c r="AF6" s="20">
        <v>8</v>
      </c>
      <c r="AG6" s="24">
        <v>20</v>
      </c>
      <c r="AH6" s="24">
        <f t="shared" ref="AH6:AH10" si="6">AF6/60*AG6</f>
        <v>2.6666666666666665</v>
      </c>
      <c r="AI6" s="28">
        <f>AE6+AH6</f>
        <v>12.666666666666666</v>
      </c>
    </row>
    <row r="7" spans="1:35" ht="25.5" x14ac:dyDescent="0.25">
      <c r="A7" s="102" t="s">
        <v>58</v>
      </c>
      <c r="B7" s="29">
        <v>50000</v>
      </c>
      <c r="C7" s="24">
        <v>25</v>
      </c>
      <c r="D7" s="71">
        <v>30</v>
      </c>
      <c r="E7" s="24">
        <v>45</v>
      </c>
      <c r="F7" s="24">
        <f t="shared" ref="F7:F33" si="7">D7/60*E7</f>
        <v>22.5</v>
      </c>
      <c r="G7" s="24">
        <f t="shared" ref="G7:G33" si="8">C7+F7</f>
        <v>47.5</v>
      </c>
      <c r="H7" s="26">
        <v>70000</v>
      </c>
      <c r="I7" s="24">
        <v>25</v>
      </c>
      <c r="J7" s="71">
        <v>30</v>
      </c>
      <c r="K7" s="24">
        <v>45</v>
      </c>
      <c r="L7" s="24">
        <f t="shared" ref="L7:L33" si="9">J7/60*K7</f>
        <v>22.5</v>
      </c>
      <c r="M7" s="72">
        <f t="shared" ref="M7:M33" si="10">I7+L7</f>
        <v>47.5</v>
      </c>
      <c r="N7" s="19" t="s">
        <v>61</v>
      </c>
      <c r="O7" s="26">
        <v>12000</v>
      </c>
      <c r="P7" s="17">
        <v>60</v>
      </c>
      <c r="Q7" s="76">
        <v>8</v>
      </c>
      <c r="R7" s="17">
        <v>20</v>
      </c>
      <c r="S7" s="17">
        <f t="shared" si="5"/>
        <v>2.6666666666666665</v>
      </c>
      <c r="T7" s="17">
        <v>0.25</v>
      </c>
      <c r="U7" s="24">
        <f t="shared" ref="U7:U33" si="11">P7+S7+T7</f>
        <v>62.916666666666664</v>
      </c>
      <c r="V7" s="30">
        <v>40000</v>
      </c>
      <c r="W7" s="17">
        <v>90</v>
      </c>
      <c r="X7" s="76">
        <v>20</v>
      </c>
      <c r="Y7" s="17">
        <v>45</v>
      </c>
      <c r="Z7" s="17">
        <f t="shared" ref="Z7:Z33" si="12">X7/60*Y7</f>
        <v>15</v>
      </c>
      <c r="AA7" s="17">
        <v>5</v>
      </c>
      <c r="AB7" s="28">
        <f t="shared" ref="AB7:AB33" si="13">W7+Z7+AA7</f>
        <v>110</v>
      </c>
      <c r="AC7" s="104" t="s">
        <v>62</v>
      </c>
      <c r="AD7" s="26">
        <v>2500</v>
      </c>
      <c r="AE7" s="24">
        <v>10</v>
      </c>
      <c r="AF7" s="76">
        <v>8</v>
      </c>
      <c r="AG7" s="24">
        <v>20</v>
      </c>
      <c r="AH7" s="24">
        <f t="shared" si="6"/>
        <v>2.6666666666666665</v>
      </c>
      <c r="AI7" s="28">
        <f t="shared" ref="AI7:AI33" si="14">AE7+AH7</f>
        <v>12.666666666666666</v>
      </c>
    </row>
    <row r="8" spans="1:35" ht="25.5" x14ac:dyDescent="0.25">
      <c r="A8" s="102" t="s">
        <v>63</v>
      </c>
      <c r="B8" s="29">
        <v>50000</v>
      </c>
      <c r="C8" s="24">
        <v>25</v>
      </c>
      <c r="D8" s="71">
        <v>30</v>
      </c>
      <c r="E8" s="24">
        <v>45</v>
      </c>
      <c r="F8" s="24">
        <f t="shared" si="7"/>
        <v>22.5</v>
      </c>
      <c r="G8" s="24">
        <f t="shared" si="8"/>
        <v>47.5</v>
      </c>
      <c r="H8" s="26">
        <v>70000</v>
      </c>
      <c r="I8" s="24">
        <v>25</v>
      </c>
      <c r="J8" s="71">
        <v>30</v>
      </c>
      <c r="K8" s="24">
        <v>45</v>
      </c>
      <c r="L8" s="24">
        <f t="shared" si="9"/>
        <v>22.5</v>
      </c>
      <c r="M8" s="72">
        <f t="shared" si="10"/>
        <v>47.5</v>
      </c>
      <c r="N8" s="19" t="s">
        <v>66</v>
      </c>
      <c r="O8" s="26">
        <v>10000</v>
      </c>
      <c r="P8" s="17">
        <v>12.8</v>
      </c>
      <c r="Q8" s="76">
        <v>8</v>
      </c>
      <c r="R8" s="17">
        <v>20</v>
      </c>
      <c r="S8" s="17">
        <f t="shared" si="5"/>
        <v>2.6666666666666665</v>
      </c>
      <c r="T8" s="17">
        <v>0.25</v>
      </c>
      <c r="U8" s="24">
        <f t="shared" si="11"/>
        <v>15.716666666666667</v>
      </c>
      <c r="V8" s="30">
        <v>40000</v>
      </c>
      <c r="W8" s="17">
        <v>47.5</v>
      </c>
      <c r="X8" s="76">
        <v>20</v>
      </c>
      <c r="Y8" s="17">
        <v>45</v>
      </c>
      <c r="Z8" s="17">
        <f t="shared" si="12"/>
        <v>15</v>
      </c>
      <c r="AA8" s="17">
        <v>5</v>
      </c>
      <c r="AB8" s="28">
        <f t="shared" si="13"/>
        <v>67.5</v>
      </c>
      <c r="AC8" s="104" t="s">
        <v>67</v>
      </c>
      <c r="AD8" s="26">
        <v>2500</v>
      </c>
      <c r="AE8" s="24">
        <v>10</v>
      </c>
      <c r="AF8" s="76">
        <v>8</v>
      </c>
      <c r="AG8" s="24">
        <v>20</v>
      </c>
      <c r="AH8" s="24">
        <f t="shared" si="6"/>
        <v>2.6666666666666665</v>
      </c>
      <c r="AI8" s="28">
        <f t="shared" si="14"/>
        <v>12.666666666666666</v>
      </c>
    </row>
    <row r="9" spans="1:35" ht="25.5" x14ac:dyDescent="0.25">
      <c r="A9" s="102" t="s">
        <v>68</v>
      </c>
      <c r="B9" s="29">
        <v>50000</v>
      </c>
      <c r="C9" s="24">
        <v>25</v>
      </c>
      <c r="D9" s="71">
        <v>30</v>
      </c>
      <c r="E9" s="24">
        <v>45</v>
      </c>
      <c r="F9" s="24">
        <f t="shared" si="7"/>
        <v>22.5</v>
      </c>
      <c r="G9" s="24">
        <f t="shared" si="8"/>
        <v>47.5</v>
      </c>
      <c r="H9" s="26">
        <v>70000</v>
      </c>
      <c r="I9" s="24">
        <v>25</v>
      </c>
      <c r="J9" s="71">
        <v>30</v>
      </c>
      <c r="K9" s="24">
        <v>45</v>
      </c>
      <c r="L9" s="24">
        <f t="shared" si="9"/>
        <v>22.5</v>
      </c>
      <c r="M9" s="72">
        <f t="shared" si="10"/>
        <v>47.5</v>
      </c>
      <c r="N9" s="19" t="s">
        <v>71</v>
      </c>
      <c r="O9" s="26">
        <v>10000</v>
      </c>
      <c r="P9" s="17">
        <v>2.6</v>
      </c>
      <c r="Q9" s="76">
        <v>8</v>
      </c>
      <c r="R9" s="17">
        <v>20</v>
      </c>
      <c r="S9" s="17">
        <f t="shared" si="5"/>
        <v>2.6666666666666665</v>
      </c>
      <c r="T9" s="17">
        <v>0.25</v>
      </c>
      <c r="U9" s="24">
        <f t="shared" si="11"/>
        <v>5.5166666666666666</v>
      </c>
      <c r="V9" s="30">
        <v>40000</v>
      </c>
      <c r="W9" s="17">
        <v>5</v>
      </c>
      <c r="X9" s="76">
        <v>20</v>
      </c>
      <c r="Y9" s="17">
        <v>45</v>
      </c>
      <c r="Z9" s="17">
        <f t="shared" si="12"/>
        <v>15</v>
      </c>
      <c r="AA9" s="17">
        <v>5</v>
      </c>
      <c r="AB9" s="28">
        <f t="shared" si="13"/>
        <v>25</v>
      </c>
      <c r="AC9" s="104" t="s">
        <v>72</v>
      </c>
      <c r="AD9" s="26">
        <v>2500</v>
      </c>
      <c r="AE9" s="24">
        <v>10</v>
      </c>
      <c r="AF9" s="76">
        <v>8</v>
      </c>
      <c r="AG9" s="24">
        <v>20</v>
      </c>
      <c r="AH9" s="24">
        <f t="shared" si="6"/>
        <v>2.6666666666666665</v>
      </c>
      <c r="AI9" s="28">
        <f t="shared" si="14"/>
        <v>12.666666666666666</v>
      </c>
    </row>
    <row r="10" spans="1:35" ht="25.5" x14ac:dyDescent="0.25">
      <c r="A10" s="102" t="s">
        <v>73</v>
      </c>
      <c r="B10" s="29">
        <v>50000</v>
      </c>
      <c r="C10" s="24">
        <v>25</v>
      </c>
      <c r="D10" s="71">
        <v>30</v>
      </c>
      <c r="E10" s="24">
        <v>45</v>
      </c>
      <c r="F10" s="24">
        <f t="shared" si="7"/>
        <v>22.5</v>
      </c>
      <c r="G10" s="24">
        <f t="shared" si="8"/>
        <v>47.5</v>
      </c>
      <c r="H10" s="26">
        <v>70000</v>
      </c>
      <c r="I10" s="24">
        <v>25</v>
      </c>
      <c r="J10" s="71">
        <v>30</v>
      </c>
      <c r="K10" s="24">
        <v>45</v>
      </c>
      <c r="L10" s="24">
        <f t="shared" si="9"/>
        <v>22.5</v>
      </c>
      <c r="M10" s="72">
        <f t="shared" si="10"/>
        <v>47.5</v>
      </c>
      <c r="N10" s="19" t="s">
        <v>75</v>
      </c>
      <c r="O10" s="26">
        <v>7500</v>
      </c>
      <c r="P10" s="17">
        <v>7</v>
      </c>
      <c r="Q10" s="76">
        <v>8</v>
      </c>
      <c r="R10" s="17">
        <v>20</v>
      </c>
      <c r="S10" s="17">
        <f t="shared" si="5"/>
        <v>2.6666666666666665</v>
      </c>
      <c r="T10" s="17">
        <v>0.25</v>
      </c>
      <c r="U10" s="24">
        <f t="shared" si="11"/>
        <v>9.9166666666666661</v>
      </c>
      <c r="V10" s="30">
        <v>40000</v>
      </c>
      <c r="W10" s="17">
        <v>25</v>
      </c>
      <c r="X10" s="76">
        <v>20</v>
      </c>
      <c r="Y10" s="17">
        <v>45</v>
      </c>
      <c r="Z10" s="17">
        <f t="shared" si="12"/>
        <v>15</v>
      </c>
      <c r="AA10" s="17">
        <v>5</v>
      </c>
      <c r="AB10" s="28">
        <f t="shared" si="13"/>
        <v>45</v>
      </c>
      <c r="AC10" s="104" t="s">
        <v>72</v>
      </c>
      <c r="AD10" s="26">
        <v>2500</v>
      </c>
      <c r="AE10" s="24">
        <v>10</v>
      </c>
      <c r="AF10" s="76">
        <v>8</v>
      </c>
      <c r="AG10" s="24">
        <v>20</v>
      </c>
      <c r="AH10" s="24">
        <f t="shared" si="6"/>
        <v>2.6666666666666665</v>
      </c>
      <c r="AI10" s="28">
        <f t="shared" si="14"/>
        <v>12.666666666666666</v>
      </c>
    </row>
    <row r="11" spans="1:35" ht="25.5" x14ac:dyDescent="0.25">
      <c r="A11" s="102" t="s">
        <v>76</v>
      </c>
      <c r="B11" s="29">
        <v>50000</v>
      </c>
      <c r="C11" s="24">
        <v>5</v>
      </c>
      <c r="D11" s="71">
        <f>30/5</f>
        <v>6</v>
      </c>
      <c r="E11" s="24">
        <v>45</v>
      </c>
      <c r="F11" s="24">
        <f t="shared" si="7"/>
        <v>4.5</v>
      </c>
      <c r="G11" s="24">
        <f t="shared" si="8"/>
        <v>9.5</v>
      </c>
      <c r="H11" s="26">
        <v>70000</v>
      </c>
      <c r="I11" s="24">
        <f>25/5</f>
        <v>5</v>
      </c>
      <c r="J11" s="71">
        <f>30/5</f>
        <v>6</v>
      </c>
      <c r="K11" s="24">
        <v>45</v>
      </c>
      <c r="L11" s="24">
        <f t="shared" si="9"/>
        <v>4.5</v>
      </c>
      <c r="M11" s="72">
        <f t="shared" si="10"/>
        <v>9.5</v>
      </c>
      <c r="N11" s="19" t="s">
        <v>79</v>
      </c>
      <c r="O11" s="26">
        <v>15000</v>
      </c>
      <c r="P11" s="17">
        <f>10.67/5</f>
        <v>2.1339999999999999</v>
      </c>
      <c r="Q11" s="76">
        <f>8/5</f>
        <v>1.6</v>
      </c>
      <c r="R11" s="17">
        <v>20</v>
      </c>
      <c r="S11" s="17">
        <f t="shared" si="5"/>
        <v>0.53333333333333333</v>
      </c>
      <c r="T11" s="17">
        <f>0.5/5</f>
        <v>0.1</v>
      </c>
      <c r="U11" s="24">
        <f t="shared" si="11"/>
        <v>2.7673333333333332</v>
      </c>
      <c r="V11" s="30">
        <v>40000</v>
      </c>
      <c r="W11" s="17">
        <f>20/5</f>
        <v>4</v>
      </c>
      <c r="X11" s="76">
        <f>30/5</f>
        <v>6</v>
      </c>
      <c r="Y11" s="17">
        <v>45</v>
      </c>
      <c r="Z11" s="17">
        <f t="shared" si="12"/>
        <v>4.5</v>
      </c>
      <c r="AA11" s="17">
        <f>5/5</f>
        <v>1</v>
      </c>
      <c r="AB11" s="28">
        <f t="shared" si="13"/>
        <v>9.5</v>
      </c>
      <c r="AC11" s="104" t="s">
        <v>44</v>
      </c>
      <c r="AD11" s="26" t="s">
        <v>44</v>
      </c>
      <c r="AE11" s="24" t="s">
        <v>44</v>
      </c>
      <c r="AF11" s="76" t="s">
        <v>44</v>
      </c>
      <c r="AG11" s="24" t="s">
        <v>44</v>
      </c>
      <c r="AH11" s="24" t="s">
        <v>44</v>
      </c>
      <c r="AI11" s="28" t="s">
        <v>44</v>
      </c>
    </row>
    <row r="12" spans="1:35" ht="25.5" x14ac:dyDescent="0.25">
      <c r="A12" s="102" t="s">
        <v>80</v>
      </c>
      <c r="B12" s="29">
        <v>50000</v>
      </c>
      <c r="C12" s="24">
        <v>5</v>
      </c>
      <c r="D12" s="71">
        <f>30/6</f>
        <v>5</v>
      </c>
      <c r="E12" s="24">
        <v>45</v>
      </c>
      <c r="F12" s="24">
        <f t="shared" si="7"/>
        <v>3.75</v>
      </c>
      <c r="G12" s="24">
        <f t="shared" si="8"/>
        <v>8.75</v>
      </c>
      <c r="H12" s="26">
        <v>70000</v>
      </c>
      <c r="I12" s="24">
        <f>25/6</f>
        <v>4.166666666666667</v>
      </c>
      <c r="J12" s="71">
        <f>30/6</f>
        <v>5</v>
      </c>
      <c r="K12" s="24">
        <v>45</v>
      </c>
      <c r="L12" s="24">
        <f t="shared" si="9"/>
        <v>3.75</v>
      </c>
      <c r="M12" s="72">
        <f t="shared" si="10"/>
        <v>7.916666666666667</v>
      </c>
      <c r="N12" s="19" t="s">
        <v>82</v>
      </c>
      <c r="O12" s="26">
        <v>12000</v>
      </c>
      <c r="P12" s="17">
        <v>10.5</v>
      </c>
      <c r="Q12" s="76">
        <f>8/6</f>
        <v>1.3333333333333333</v>
      </c>
      <c r="R12" s="17">
        <v>20</v>
      </c>
      <c r="S12" s="17">
        <f t="shared" si="5"/>
        <v>0.44444444444444442</v>
      </c>
      <c r="T12" s="17">
        <f>0.5/6</f>
        <v>8.3333333333333329E-2</v>
      </c>
      <c r="U12" s="24">
        <f t="shared" si="11"/>
        <v>11.027777777777779</v>
      </c>
      <c r="V12" s="30">
        <v>40000</v>
      </c>
      <c r="W12" s="17">
        <v>55</v>
      </c>
      <c r="X12" s="76">
        <f>30/6</f>
        <v>5</v>
      </c>
      <c r="Y12" s="17">
        <v>45</v>
      </c>
      <c r="Z12" s="17">
        <f t="shared" si="12"/>
        <v>3.75</v>
      </c>
      <c r="AA12" s="17">
        <f>5/6</f>
        <v>0.83333333333333337</v>
      </c>
      <c r="AB12" s="28">
        <f t="shared" si="13"/>
        <v>59.583333333333336</v>
      </c>
      <c r="AC12" s="104" t="s">
        <v>44</v>
      </c>
      <c r="AD12" s="26" t="s">
        <v>44</v>
      </c>
      <c r="AE12" s="24" t="s">
        <v>44</v>
      </c>
      <c r="AF12" s="76" t="s">
        <v>44</v>
      </c>
      <c r="AG12" s="24" t="s">
        <v>44</v>
      </c>
      <c r="AH12" s="24" t="s">
        <v>44</v>
      </c>
      <c r="AI12" s="28" t="s">
        <v>44</v>
      </c>
    </row>
    <row r="13" spans="1:35" ht="25.5" x14ac:dyDescent="0.25">
      <c r="A13" s="102" t="s">
        <v>83</v>
      </c>
      <c r="B13" s="29">
        <v>35000</v>
      </c>
      <c r="C13" s="24">
        <v>25</v>
      </c>
      <c r="D13" s="71">
        <v>30</v>
      </c>
      <c r="E13" s="24">
        <v>45</v>
      </c>
      <c r="F13" s="24">
        <f t="shared" si="7"/>
        <v>22.5</v>
      </c>
      <c r="G13" s="24">
        <f t="shared" si="8"/>
        <v>47.5</v>
      </c>
      <c r="H13" s="26">
        <v>70000</v>
      </c>
      <c r="I13" s="24">
        <f>25/4</f>
        <v>6.25</v>
      </c>
      <c r="J13" s="71">
        <v>30</v>
      </c>
      <c r="K13" s="24">
        <v>45</v>
      </c>
      <c r="L13" s="24">
        <f t="shared" si="9"/>
        <v>22.5</v>
      </c>
      <c r="M13" s="72">
        <f t="shared" si="10"/>
        <v>28.75</v>
      </c>
      <c r="N13" s="19" t="s">
        <v>75</v>
      </c>
      <c r="O13" s="26">
        <v>7500</v>
      </c>
      <c r="P13" s="17">
        <v>7</v>
      </c>
      <c r="Q13" s="76">
        <v>8</v>
      </c>
      <c r="R13" s="17">
        <v>20</v>
      </c>
      <c r="S13" s="17">
        <v>2.6666666666666665</v>
      </c>
      <c r="T13" s="17">
        <v>0.25</v>
      </c>
      <c r="U13" s="24">
        <f t="shared" si="11"/>
        <v>9.9166666666666661</v>
      </c>
      <c r="V13" s="30">
        <v>40000</v>
      </c>
      <c r="W13" s="17">
        <v>25</v>
      </c>
      <c r="X13" s="76">
        <v>20</v>
      </c>
      <c r="Y13" s="17">
        <v>45</v>
      </c>
      <c r="Z13" s="17">
        <v>15</v>
      </c>
      <c r="AA13" s="17">
        <v>5</v>
      </c>
      <c r="AB13" s="28">
        <f t="shared" si="13"/>
        <v>45</v>
      </c>
      <c r="AC13" s="104" t="s">
        <v>72</v>
      </c>
      <c r="AD13" s="26">
        <v>2500</v>
      </c>
      <c r="AE13" s="24">
        <v>10</v>
      </c>
      <c r="AF13" s="76">
        <v>8</v>
      </c>
      <c r="AG13" s="24">
        <v>20</v>
      </c>
      <c r="AH13" s="24">
        <v>2.6666666666666665</v>
      </c>
      <c r="AI13" s="28">
        <f t="shared" si="14"/>
        <v>12.666666666666666</v>
      </c>
    </row>
    <row r="14" spans="1:35" ht="25.5" x14ac:dyDescent="0.25">
      <c r="A14" s="102" t="s">
        <v>86</v>
      </c>
      <c r="B14" s="29">
        <v>35000</v>
      </c>
      <c r="C14" s="24">
        <v>25</v>
      </c>
      <c r="D14" s="71">
        <v>30</v>
      </c>
      <c r="E14" s="24">
        <v>45</v>
      </c>
      <c r="F14" s="24">
        <f t="shared" si="7"/>
        <v>22.5</v>
      </c>
      <c r="G14" s="24">
        <f t="shared" si="8"/>
        <v>47.5</v>
      </c>
      <c r="H14" s="26">
        <v>70000</v>
      </c>
      <c r="I14" s="24">
        <v>25</v>
      </c>
      <c r="J14" s="71">
        <v>30</v>
      </c>
      <c r="K14" s="24">
        <v>45</v>
      </c>
      <c r="L14" s="24">
        <f t="shared" si="9"/>
        <v>22.5</v>
      </c>
      <c r="M14" s="72">
        <f t="shared" si="10"/>
        <v>47.5</v>
      </c>
      <c r="N14" s="19" t="s">
        <v>87</v>
      </c>
      <c r="O14" s="26">
        <v>15000</v>
      </c>
      <c r="P14" s="17">
        <f>9.31*2</f>
        <v>18.62</v>
      </c>
      <c r="Q14" s="76">
        <f>8*2</f>
        <v>16</v>
      </c>
      <c r="R14" s="17">
        <v>20</v>
      </c>
      <c r="S14" s="17">
        <f t="shared" si="5"/>
        <v>5.333333333333333</v>
      </c>
      <c r="T14" s="17">
        <v>1</v>
      </c>
      <c r="U14" s="24">
        <f t="shared" si="11"/>
        <v>24.953333333333333</v>
      </c>
      <c r="V14" s="30">
        <v>40000</v>
      </c>
      <c r="W14" s="17">
        <v>32</v>
      </c>
      <c r="X14" s="76">
        <v>20</v>
      </c>
      <c r="Y14" s="17">
        <v>45</v>
      </c>
      <c r="Z14" s="17">
        <f t="shared" si="12"/>
        <v>15</v>
      </c>
      <c r="AA14" s="17">
        <v>5</v>
      </c>
      <c r="AB14" s="28">
        <f t="shared" si="13"/>
        <v>52</v>
      </c>
      <c r="AC14" s="104" t="s">
        <v>44</v>
      </c>
      <c r="AD14" s="26" t="s">
        <v>44</v>
      </c>
      <c r="AE14" s="24" t="s">
        <v>44</v>
      </c>
      <c r="AF14" s="76" t="s">
        <v>44</v>
      </c>
      <c r="AG14" s="24" t="s">
        <v>44</v>
      </c>
      <c r="AH14" s="24" t="s">
        <v>44</v>
      </c>
      <c r="AI14" s="28" t="s">
        <v>44</v>
      </c>
    </row>
    <row r="15" spans="1:35" ht="25.5" x14ac:dyDescent="0.25">
      <c r="A15" s="102" t="s">
        <v>89</v>
      </c>
      <c r="B15" s="29">
        <v>35000</v>
      </c>
      <c r="C15" s="24">
        <v>50</v>
      </c>
      <c r="D15" s="71">
        <v>30</v>
      </c>
      <c r="E15" s="24">
        <v>45</v>
      </c>
      <c r="F15" s="24">
        <f t="shared" si="7"/>
        <v>22.5</v>
      </c>
      <c r="G15" s="24">
        <f t="shared" si="8"/>
        <v>72.5</v>
      </c>
      <c r="H15" s="26">
        <v>70000</v>
      </c>
      <c r="I15" s="24">
        <v>25</v>
      </c>
      <c r="J15" s="71">
        <v>30</v>
      </c>
      <c r="K15" s="24">
        <v>45</v>
      </c>
      <c r="L15" s="24">
        <f t="shared" si="9"/>
        <v>22.5</v>
      </c>
      <c r="M15" s="72">
        <f t="shared" si="10"/>
        <v>47.5</v>
      </c>
      <c r="N15" s="19" t="s">
        <v>90</v>
      </c>
      <c r="O15" s="26">
        <v>15000</v>
      </c>
      <c r="P15" s="17">
        <f>2.5*3</f>
        <v>7.5</v>
      </c>
      <c r="Q15" s="76">
        <f>8*3</f>
        <v>24</v>
      </c>
      <c r="R15" s="17">
        <v>20</v>
      </c>
      <c r="S15" s="17">
        <f t="shared" si="5"/>
        <v>8</v>
      </c>
      <c r="T15" s="17">
        <v>1.5</v>
      </c>
      <c r="U15" s="24">
        <f t="shared" si="11"/>
        <v>17</v>
      </c>
      <c r="V15" s="30">
        <v>40000</v>
      </c>
      <c r="W15" s="17">
        <v>15</v>
      </c>
      <c r="X15" s="76">
        <v>20</v>
      </c>
      <c r="Y15" s="17">
        <v>45</v>
      </c>
      <c r="Z15" s="17">
        <f t="shared" si="12"/>
        <v>15</v>
      </c>
      <c r="AA15" s="17">
        <v>5</v>
      </c>
      <c r="AB15" s="28">
        <f t="shared" si="13"/>
        <v>35</v>
      </c>
      <c r="AC15" s="104" t="s">
        <v>44</v>
      </c>
      <c r="AD15" s="26" t="s">
        <v>44</v>
      </c>
      <c r="AE15" s="24" t="s">
        <v>44</v>
      </c>
      <c r="AF15" s="76" t="s">
        <v>44</v>
      </c>
      <c r="AG15" s="24" t="s">
        <v>44</v>
      </c>
      <c r="AH15" s="24" t="s">
        <v>44</v>
      </c>
      <c r="AI15" s="28" t="s">
        <v>44</v>
      </c>
    </row>
    <row r="16" spans="1:35" ht="25.5" x14ac:dyDescent="0.25">
      <c r="A16" s="102" t="s">
        <v>91</v>
      </c>
      <c r="B16" s="29">
        <v>35000</v>
      </c>
      <c r="C16" s="24">
        <v>25</v>
      </c>
      <c r="D16" s="71">
        <v>30</v>
      </c>
      <c r="E16" s="24">
        <v>45</v>
      </c>
      <c r="F16" s="24">
        <f t="shared" si="7"/>
        <v>22.5</v>
      </c>
      <c r="G16" s="24">
        <f t="shared" si="8"/>
        <v>47.5</v>
      </c>
      <c r="H16" s="26">
        <v>70000</v>
      </c>
      <c r="I16" s="24">
        <v>25</v>
      </c>
      <c r="J16" s="71">
        <v>30</v>
      </c>
      <c r="K16" s="24">
        <v>45</v>
      </c>
      <c r="L16" s="24">
        <f t="shared" si="9"/>
        <v>22.5</v>
      </c>
      <c r="M16" s="72">
        <f t="shared" si="10"/>
        <v>47.5</v>
      </c>
      <c r="N16" s="19" t="s">
        <v>92</v>
      </c>
      <c r="O16" s="26">
        <v>15000</v>
      </c>
      <c r="P16" s="17">
        <f>2.5*2</f>
        <v>5</v>
      </c>
      <c r="Q16" s="76">
        <f>8*2</f>
        <v>16</v>
      </c>
      <c r="R16" s="17">
        <v>20</v>
      </c>
      <c r="S16" s="17">
        <f t="shared" si="5"/>
        <v>5.333333333333333</v>
      </c>
      <c r="T16" s="17">
        <v>1</v>
      </c>
      <c r="U16" s="24">
        <f t="shared" si="11"/>
        <v>11.333333333333332</v>
      </c>
      <c r="V16" s="30">
        <v>40000</v>
      </c>
      <c r="W16" s="17">
        <v>15</v>
      </c>
      <c r="X16" s="76">
        <v>20</v>
      </c>
      <c r="Y16" s="17">
        <v>45</v>
      </c>
      <c r="Z16" s="17">
        <f t="shared" si="12"/>
        <v>15</v>
      </c>
      <c r="AA16" s="17">
        <v>5</v>
      </c>
      <c r="AB16" s="28">
        <f t="shared" si="13"/>
        <v>35</v>
      </c>
      <c r="AC16" s="104" t="s">
        <v>44</v>
      </c>
      <c r="AD16" s="26" t="s">
        <v>44</v>
      </c>
      <c r="AE16" s="24" t="s">
        <v>44</v>
      </c>
      <c r="AF16" s="76" t="s">
        <v>44</v>
      </c>
      <c r="AG16" s="24" t="s">
        <v>44</v>
      </c>
      <c r="AH16" s="24" t="s">
        <v>44</v>
      </c>
      <c r="AI16" s="28" t="s">
        <v>44</v>
      </c>
    </row>
    <row r="17" spans="1:35" x14ac:dyDescent="0.25">
      <c r="A17" s="102" t="s">
        <v>93</v>
      </c>
      <c r="B17" s="29">
        <v>35000</v>
      </c>
      <c r="C17" s="24">
        <v>75</v>
      </c>
      <c r="D17" s="71">
        <v>30</v>
      </c>
      <c r="E17" s="24">
        <v>75</v>
      </c>
      <c r="F17" s="24">
        <f t="shared" si="7"/>
        <v>37.5</v>
      </c>
      <c r="G17" s="24">
        <f t="shared" si="8"/>
        <v>112.5</v>
      </c>
      <c r="H17" s="26">
        <v>70000</v>
      </c>
      <c r="I17" s="24">
        <v>25</v>
      </c>
      <c r="J17" s="71">
        <v>30</v>
      </c>
      <c r="K17" s="24">
        <v>75</v>
      </c>
      <c r="L17" s="24">
        <f t="shared" si="9"/>
        <v>37.5</v>
      </c>
      <c r="M17" s="72">
        <f t="shared" si="10"/>
        <v>62.5</v>
      </c>
      <c r="N17" s="19" t="s">
        <v>95</v>
      </c>
      <c r="O17" s="26">
        <v>10000</v>
      </c>
      <c r="P17" s="17">
        <v>21</v>
      </c>
      <c r="Q17" s="76">
        <v>16</v>
      </c>
      <c r="R17" s="17">
        <v>75</v>
      </c>
      <c r="S17" s="17">
        <v>20</v>
      </c>
      <c r="T17" s="17">
        <v>0.25</v>
      </c>
      <c r="U17" s="24">
        <f t="shared" si="11"/>
        <v>41.25</v>
      </c>
      <c r="V17" s="30">
        <v>40000</v>
      </c>
      <c r="W17" s="17">
        <v>87.75</v>
      </c>
      <c r="X17" s="76">
        <v>30</v>
      </c>
      <c r="Y17" s="17">
        <v>75</v>
      </c>
      <c r="Z17" s="17">
        <v>37.5</v>
      </c>
      <c r="AA17" s="17">
        <v>5</v>
      </c>
      <c r="AB17" s="28">
        <f t="shared" si="13"/>
        <v>130.25</v>
      </c>
      <c r="AC17" s="104" t="s">
        <v>44</v>
      </c>
      <c r="AD17" s="26" t="s">
        <v>44</v>
      </c>
      <c r="AE17" s="24" t="s">
        <v>44</v>
      </c>
      <c r="AF17" s="76" t="s">
        <v>44</v>
      </c>
      <c r="AG17" s="24" t="s">
        <v>44</v>
      </c>
      <c r="AH17" s="24" t="s">
        <v>44</v>
      </c>
      <c r="AI17" s="28" t="s">
        <v>44</v>
      </c>
    </row>
    <row r="18" spans="1:35" ht="25.5" x14ac:dyDescent="0.25">
      <c r="A18" s="102" t="s">
        <v>96</v>
      </c>
      <c r="B18" s="29">
        <v>50000</v>
      </c>
      <c r="C18" s="24">
        <v>25</v>
      </c>
      <c r="D18" s="71">
        <v>30</v>
      </c>
      <c r="E18" s="24">
        <v>75</v>
      </c>
      <c r="F18" s="24">
        <f t="shared" si="7"/>
        <v>37.5</v>
      </c>
      <c r="G18" s="24">
        <f t="shared" si="8"/>
        <v>62.5</v>
      </c>
      <c r="H18" s="26">
        <v>70000</v>
      </c>
      <c r="I18" s="24">
        <v>25</v>
      </c>
      <c r="J18" s="71">
        <v>30</v>
      </c>
      <c r="K18" s="24">
        <v>75</v>
      </c>
      <c r="L18" s="24">
        <f t="shared" si="9"/>
        <v>37.5</v>
      </c>
      <c r="M18" s="72">
        <f t="shared" si="10"/>
        <v>62.5</v>
      </c>
      <c r="N18" s="19" t="s">
        <v>99</v>
      </c>
      <c r="O18" s="26">
        <v>10000</v>
      </c>
      <c r="P18" s="17">
        <v>34</v>
      </c>
      <c r="Q18" s="76">
        <v>16</v>
      </c>
      <c r="R18" s="17">
        <v>75</v>
      </c>
      <c r="S18" s="17">
        <f t="shared" si="5"/>
        <v>20</v>
      </c>
      <c r="T18" s="17">
        <v>0.25</v>
      </c>
      <c r="U18" s="24">
        <f t="shared" si="11"/>
        <v>54.25</v>
      </c>
      <c r="V18" s="30">
        <v>40000</v>
      </c>
      <c r="W18" s="17">
        <v>124.2</v>
      </c>
      <c r="X18" s="76">
        <v>30</v>
      </c>
      <c r="Y18" s="17">
        <v>75</v>
      </c>
      <c r="Z18" s="17">
        <f t="shared" si="12"/>
        <v>37.5</v>
      </c>
      <c r="AA18" s="17">
        <v>5</v>
      </c>
      <c r="AB18" s="28">
        <f t="shared" si="13"/>
        <v>166.7</v>
      </c>
      <c r="AC18" s="104" t="s">
        <v>44</v>
      </c>
      <c r="AD18" s="26" t="s">
        <v>44</v>
      </c>
      <c r="AE18" s="24" t="s">
        <v>44</v>
      </c>
      <c r="AF18" s="76" t="s">
        <v>44</v>
      </c>
      <c r="AG18" s="24" t="s">
        <v>44</v>
      </c>
      <c r="AH18" s="24" t="s">
        <v>44</v>
      </c>
      <c r="AI18" s="28" t="s">
        <v>44</v>
      </c>
    </row>
    <row r="19" spans="1:35" ht="25.5" x14ac:dyDescent="0.25">
      <c r="A19" s="102" t="s">
        <v>100</v>
      </c>
      <c r="B19" s="29">
        <v>50000</v>
      </c>
      <c r="C19" s="24">
        <v>50</v>
      </c>
      <c r="D19" s="71">
        <v>30</v>
      </c>
      <c r="E19" s="24">
        <v>75</v>
      </c>
      <c r="F19" s="24">
        <f t="shared" si="7"/>
        <v>37.5</v>
      </c>
      <c r="G19" s="24">
        <f t="shared" si="8"/>
        <v>87.5</v>
      </c>
      <c r="H19" s="26">
        <v>70000</v>
      </c>
      <c r="I19" s="24">
        <v>25</v>
      </c>
      <c r="J19" s="71">
        <v>30</v>
      </c>
      <c r="K19" s="24">
        <v>75</v>
      </c>
      <c r="L19" s="24">
        <f t="shared" si="9"/>
        <v>37.5</v>
      </c>
      <c r="M19" s="72">
        <f t="shared" si="10"/>
        <v>62.5</v>
      </c>
      <c r="N19" s="19" t="s">
        <v>103</v>
      </c>
      <c r="O19" s="26">
        <v>10000</v>
      </c>
      <c r="P19" s="17">
        <v>28</v>
      </c>
      <c r="Q19" s="76">
        <v>16</v>
      </c>
      <c r="R19" s="17">
        <v>75</v>
      </c>
      <c r="S19" s="17">
        <f t="shared" si="5"/>
        <v>20</v>
      </c>
      <c r="T19" s="17">
        <v>0.25</v>
      </c>
      <c r="U19" s="24">
        <f t="shared" si="11"/>
        <v>48.25</v>
      </c>
      <c r="V19" s="30">
        <v>40000</v>
      </c>
      <c r="W19" s="17">
        <v>67.5</v>
      </c>
      <c r="X19" s="76">
        <v>30</v>
      </c>
      <c r="Y19" s="17">
        <v>75</v>
      </c>
      <c r="Z19" s="17">
        <f t="shared" si="12"/>
        <v>37.5</v>
      </c>
      <c r="AA19" s="17">
        <v>5</v>
      </c>
      <c r="AB19" s="28">
        <f t="shared" si="13"/>
        <v>110</v>
      </c>
      <c r="AC19" s="104" t="s">
        <v>44</v>
      </c>
      <c r="AD19" s="26" t="s">
        <v>44</v>
      </c>
      <c r="AE19" s="24" t="s">
        <v>44</v>
      </c>
      <c r="AF19" s="76" t="s">
        <v>44</v>
      </c>
      <c r="AG19" s="24" t="s">
        <v>44</v>
      </c>
      <c r="AH19" s="24" t="s">
        <v>44</v>
      </c>
      <c r="AI19" s="28" t="s">
        <v>44</v>
      </c>
    </row>
    <row r="20" spans="1:35" ht="25.5" x14ac:dyDescent="0.25">
      <c r="A20" s="102" t="s">
        <v>104</v>
      </c>
      <c r="B20" s="29">
        <v>50000</v>
      </c>
      <c r="C20" s="24">
        <v>75</v>
      </c>
      <c r="D20" s="71">
        <v>30</v>
      </c>
      <c r="E20" s="24">
        <v>75</v>
      </c>
      <c r="F20" s="24">
        <f t="shared" si="7"/>
        <v>37.5</v>
      </c>
      <c r="G20" s="24">
        <f t="shared" si="8"/>
        <v>112.5</v>
      </c>
      <c r="H20" s="26">
        <v>70000</v>
      </c>
      <c r="I20" s="24">
        <v>25</v>
      </c>
      <c r="J20" s="71">
        <v>30</v>
      </c>
      <c r="K20" s="24">
        <v>75</v>
      </c>
      <c r="L20" s="24">
        <f t="shared" si="9"/>
        <v>37.5</v>
      </c>
      <c r="M20" s="72">
        <f t="shared" si="10"/>
        <v>62.5</v>
      </c>
      <c r="N20" s="19" t="s">
        <v>95</v>
      </c>
      <c r="O20" s="26">
        <v>10000</v>
      </c>
      <c r="P20" s="17">
        <v>21</v>
      </c>
      <c r="Q20" s="76">
        <v>16</v>
      </c>
      <c r="R20" s="17">
        <v>75</v>
      </c>
      <c r="S20" s="17">
        <f t="shared" si="5"/>
        <v>20</v>
      </c>
      <c r="T20" s="17">
        <v>0.25</v>
      </c>
      <c r="U20" s="24">
        <f t="shared" si="11"/>
        <v>41.25</v>
      </c>
      <c r="V20" s="30">
        <v>40000</v>
      </c>
      <c r="W20" s="17">
        <v>87.75</v>
      </c>
      <c r="X20" s="76">
        <v>30</v>
      </c>
      <c r="Y20" s="17">
        <v>75</v>
      </c>
      <c r="Z20" s="17">
        <f t="shared" si="12"/>
        <v>37.5</v>
      </c>
      <c r="AA20" s="17">
        <v>5</v>
      </c>
      <c r="AB20" s="28">
        <f t="shared" si="13"/>
        <v>130.25</v>
      </c>
      <c r="AC20" s="104" t="s">
        <v>44</v>
      </c>
      <c r="AD20" s="26" t="s">
        <v>44</v>
      </c>
      <c r="AE20" s="24" t="s">
        <v>44</v>
      </c>
      <c r="AF20" s="76" t="s">
        <v>44</v>
      </c>
      <c r="AG20" s="24" t="s">
        <v>44</v>
      </c>
      <c r="AH20" s="24" t="s">
        <v>44</v>
      </c>
      <c r="AI20" s="28" t="s">
        <v>44</v>
      </c>
    </row>
    <row r="21" spans="1:35" ht="38.25" x14ac:dyDescent="0.25">
      <c r="A21" s="102" t="s">
        <v>107</v>
      </c>
      <c r="B21" s="29">
        <v>50000</v>
      </c>
      <c r="C21" s="24">
        <v>25</v>
      </c>
      <c r="D21" s="71">
        <v>30</v>
      </c>
      <c r="E21" s="24">
        <v>75</v>
      </c>
      <c r="F21" s="24">
        <f t="shared" si="7"/>
        <v>37.5</v>
      </c>
      <c r="G21" s="24">
        <f t="shared" si="8"/>
        <v>62.5</v>
      </c>
      <c r="H21" s="26">
        <v>70000</v>
      </c>
      <c r="I21" s="24">
        <v>25</v>
      </c>
      <c r="J21" s="71">
        <v>30</v>
      </c>
      <c r="K21" s="24">
        <v>75</v>
      </c>
      <c r="L21" s="24">
        <f t="shared" si="9"/>
        <v>37.5</v>
      </c>
      <c r="M21" s="72">
        <f t="shared" si="10"/>
        <v>62.5</v>
      </c>
      <c r="N21" s="19" t="s">
        <v>99</v>
      </c>
      <c r="O21" s="26">
        <v>10000</v>
      </c>
      <c r="P21" s="17">
        <v>34</v>
      </c>
      <c r="Q21" s="76">
        <v>16</v>
      </c>
      <c r="R21" s="17">
        <v>75</v>
      </c>
      <c r="S21" s="17">
        <f t="shared" si="5"/>
        <v>20</v>
      </c>
      <c r="T21" s="17">
        <v>0.25</v>
      </c>
      <c r="U21" s="24">
        <f t="shared" si="11"/>
        <v>54.25</v>
      </c>
      <c r="V21" s="30">
        <v>40000</v>
      </c>
      <c r="W21" s="17">
        <v>124.2</v>
      </c>
      <c r="X21" s="76">
        <v>30</v>
      </c>
      <c r="Y21" s="17">
        <v>75</v>
      </c>
      <c r="Z21" s="17">
        <f t="shared" si="12"/>
        <v>37.5</v>
      </c>
      <c r="AA21" s="17">
        <v>5</v>
      </c>
      <c r="AB21" s="28">
        <f t="shared" si="13"/>
        <v>166.7</v>
      </c>
      <c r="AC21" s="104" t="s">
        <v>44</v>
      </c>
      <c r="AD21" s="26" t="s">
        <v>44</v>
      </c>
      <c r="AE21" s="24" t="s">
        <v>44</v>
      </c>
      <c r="AF21" s="76" t="s">
        <v>44</v>
      </c>
      <c r="AG21" s="24" t="s">
        <v>44</v>
      </c>
      <c r="AH21" s="24" t="s">
        <v>44</v>
      </c>
      <c r="AI21" s="28" t="s">
        <v>44</v>
      </c>
    </row>
    <row r="22" spans="1:35" ht="38.25" x14ac:dyDescent="0.25">
      <c r="A22" s="102" t="s">
        <v>109</v>
      </c>
      <c r="B22" s="29">
        <v>50000</v>
      </c>
      <c r="C22" s="24">
        <v>50</v>
      </c>
      <c r="D22" s="71">
        <v>30</v>
      </c>
      <c r="E22" s="24">
        <v>75</v>
      </c>
      <c r="F22" s="24">
        <f t="shared" si="7"/>
        <v>37.5</v>
      </c>
      <c r="G22" s="24">
        <f t="shared" si="8"/>
        <v>87.5</v>
      </c>
      <c r="H22" s="26">
        <v>70000</v>
      </c>
      <c r="I22" s="24">
        <v>25</v>
      </c>
      <c r="J22" s="71">
        <v>30</v>
      </c>
      <c r="K22" s="24">
        <v>75</v>
      </c>
      <c r="L22" s="24">
        <f t="shared" si="9"/>
        <v>37.5</v>
      </c>
      <c r="M22" s="72">
        <f t="shared" si="10"/>
        <v>62.5</v>
      </c>
      <c r="N22" s="19" t="s">
        <v>103</v>
      </c>
      <c r="O22" s="26">
        <v>10000</v>
      </c>
      <c r="P22" s="17">
        <v>28</v>
      </c>
      <c r="Q22" s="76">
        <v>16</v>
      </c>
      <c r="R22" s="17">
        <v>75</v>
      </c>
      <c r="S22" s="17">
        <f t="shared" si="5"/>
        <v>20</v>
      </c>
      <c r="T22" s="17">
        <v>0.25</v>
      </c>
      <c r="U22" s="24">
        <f t="shared" si="11"/>
        <v>48.25</v>
      </c>
      <c r="V22" s="30">
        <v>40000</v>
      </c>
      <c r="W22" s="17">
        <v>67.5</v>
      </c>
      <c r="X22" s="76">
        <v>30</v>
      </c>
      <c r="Y22" s="17">
        <v>75</v>
      </c>
      <c r="Z22" s="17">
        <f t="shared" si="12"/>
        <v>37.5</v>
      </c>
      <c r="AA22" s="17">
        <v>5</v>
      </c>
      <c r="AB22" s="28">
        <f t="shared" si="13"/>
        <v>110</v>
      </c>
      <c r="AC22" s="104" t="s">
        <v>44</v>
      </c>
      <c r="AD22" s="26" t="s">
        <v>44</v>
      </c>
      <c r="AE22" s="24" t="s">
        <v>44</v>
      </c>
      <c r="AF22" s="76" t="s">
        <v>44</v>
      </c>
      <c r="AG22" s="24" t="s">
        <v>44</v>
      </c>
      <c r="AH22" s="24" t="s">
        <v>44</v>
      </c>
      <c r="AI22" s="28" t="s">
        <v>44</v>
      </c>
    </row>
    <row r="23" spans="1:35" ht="38.25" x14ac:dyDescent="0.25">
      <c r="A23" s="102" t="s">
        <v>111</v>
      </c>
      <c r="B23" s="29">
        <v>50000</v>
      </c>
      <c r="C23" s="24">
        <v>75</v>
      </c>
      <c r="D23" s="71">
        <v>30</v>
      </c>
      <c r="E23" s="24">
        <v>75</v>
      </c>
      <c r="F23" s="24">
        <f t="shared" si="7"/>
        <v>37.5</v>
      </c>
      <c r="G23" s="24">
        <f t="shared" si="8"/>
        <v>112.5</v>
      </c>
      <c r="H23" s="26">
        <v>70000</v>
      </c>
      <c r="I23" s="24">
        <v>25</v>
      </c>
      <c r="J23" s="71">
        <v>30</v>
      </c>
      <c r="K23" s="24">
        <v>75</v>
      </c>
      <c r="L23" s="24">
        <f t="shared" si="9"/>
        <v>37.5</v>
      </c>
      <c r="M23" s="72">
        <f t="shared" si="10"/>
        <v>62.5</v>
      </c>
      <c r="N23" s="19" t="s">
        <v>95</v>
      </c>
      <c r="O23" s="26">
        <v>10000</v>
      </c>
      <c r="P23" s="17">
        <v>21</v>
      </c>
      <c r="Q23" s="76">
        <v>16</v>
      </c>
      <c r="R23" s="17">
        <v>75</v>
      </c>
      <c r="S23" s="17">
        <f t="shared" si="5"/>
        <v>20</v>
      </c>
      <c r="T23" s="17">
        <v>0.25</v>
      </c>
      <c r="U23" s="24">
        <f t="shared" si="11"/>
        <v>41.25</v>
      </c>
      <c r="V23" s="30">
        <v>40000</v>
      </c>
      <c r="W23" s="17">
        <v>87.75</v>
      </c>
      <c r="X23" s="76">
        <v>30</v>
      </c>
      <c r="Y23" s="17">
        <v>75</v>
      </c>
      <c r="Z23" s="17">
        <f t="shared" si="12"/>
        <v>37.5</v>
      </c>
      <c r="AA23" s="17">
        <v>5</v>
      </c>
      <c r="AB23" s="28">
        <f t="shared" si="13"/>
        <v>130.25</v>
      </c>
      <c r="AC23" s="104" t="s">
        <v>44</v>
      </c>
      <c r="AD23" s="26" t="s">
        <v>44</v>
      </c>
      <c r="AE23" s="24" t="s">
        <v>44</v>
      </c>
      <c r="AF23" s="76" t="s">
        <v>44</v>
      </c>
      <c r="AG23" s="24" t="s">
        <v>44</v>
      </c>
      <c r="AH23" s="24" t="s">
        <v>44</v>
      </c>
      <c r="AI23" s="28" t="s">
        <v>44</v>
      </c>
    </row>
    <row r="24" spans="1:35" ht="25.5" x14ac:dyDescent="0.25">
      <c r="A24" s="102" t="s">
        <v>113</v>
      </c>
      <c r="B24" s="29">
        <v>50000</v>
      </c>
      <c r="C24" s="24">
        <v>25</v>
      </c>
      <c r="D24" s="71">
        <v>30</v>
      </c>
      <c r="E24" s="24">
        <v>45</v>
      </c>
      <c r="F24" s="24">
        <f t="shared" si="7"/>
        <v>22.5</v>
      </c>
      <c r="G24" s="24">
        <f t="shared" si="8"/>
        <v>47.5</v>
      </c>
      <c r="H24" s="26">
        <v>70000</v>
      </c>
      <c r="I24" s="24">
        <v>25</v>
      </c>
      <c r="J24" s="71">
        <v>30</v>
      </c>
      <c r="K24" s="24">
        <v>45</v>
      </c>
      <c r="L24" s="24">
        <f t="shared" si="9"/>
        <v>22.5</v>
      </c>
      <c r="M24" s="72">
        <f t="shared" si="10"/>
        <v>47.5</v>
      </c>
      <c r="N24" s="19" t="s">
        <v>99</v>
      </c>
      <c r="O24" s="26">
        <v>10000</v>
      </c>
      <c r="P24" s="17">
        <v>34</v>
      </c>
      <c r="Q24" s="76">
        <v>8</v>
      </c>
      <c r="R24" s="17">
        <v>20</v>
      </c>
      <c r="S24" s="17">
        <f t="shared" si="5"/>
        <v>2.6666666666666665</v>
      </c>
      <c r="T24" s="17">
        <v>0.25</v>
      </c>
      <c r="U24" s="24">
        <f t="shared" si="11"/>
        <v>36.916666666666664</v>
      </c>
      <c r="V24" s="30">
        <v>40000</v>
      </c>
      <c r="W24" s="17">
        <v>124.2</v>
      </c>
      <c r="X24" s="76">
        <v>30</v>
      </c>
      <c r="Y24" s="17">
        <v>45</v>
      </c>
      <c r="Z24" s="17">
        <f t="shared" si="12"/>
        <v>22.5</v>
      </c>
      <c r="AA24" s="17">
        <v>5</v>
      </c>
      <c r="AB24" s="28">
        <f t="shared" si="13"/>
        <v>151.69999999999999</v>
      </c>
      <c r="AC24" s="104" t="s">
        <v>44</v>
      </c>
      <c r="AD24" s="26" t="s">
        <v>44</v>
      </c>
      <c r="AE24" s="24" t="s">
        <v>44</v>
      </c>
      <c r="AF24" s="76" t="s">
        <v>44</v>
      </c>
      <c r="AG24" s="24" t="s">
        <v>44</v>
      </c>
      <c r="AH24" s="24" t="s">
        <v>44</v>
      </c>
      <c r="AI24" s="28" t="s">
        <v>44</v>
      </c>
    </row>
    <row r="25" spans="1:35" ht="25.5" x14ac:dyDescent="0.25">
      <c r="A25" s="102" t="s">
        <v>115</v>
      </c>
      <c r="B25" s="29">
        <v>50000</v>
      </c>
      <c r="C25" s="24">
        <v>50</v>
      </c>
      <c r="D25" s="71">
        <v>30</v>
      </c>
      <c r="E25" s="24">
        <v>45</v>
      </c>
      <c r="F25" s="24">
        <f t="shared" si="7"/>
        <v>22.5</v>
      </c>
      <c r="G25" s="24">
        <f t="shared" si="8"/>
        <v>72.5</v>
      </c>
      <c r="H25" s="26">
        <v>70000</v>
      </c>
      <c r="I25" s="24">
        <v>25</v>
      </c>
      <c r="J25" s="71">
        <v>30</v>
      </c>
      <c r="K25" s="24">
        <v>45</v>
      </c>
      <c r="L25" s="24">
        <f t="shared" si="9"/>
        <v>22.5</v>
      </c>
      <c r="M25" s="72">
        <f t="shared" si="10"/>
        <v>47.5</v>
      </c>
      <c r="N25" s="19" t="s">
        <v>103</v>
      </c>
      <c r="O25" s="26">
        <v>10000</v>
      </c>
      <c r="P25" s="17">
        <v>28</v>
      </c>
      <c r="Q25" s="76">
        <v>8</v>
      </c>
      <c r="R25" s="17">
        <v>20</v>
      </c>
      <c r="S25" s="17">
        <f t="shared" si="5"/>
        <v>2.6666666666666665</v>
      </c>
      <c r="T25" s="17">
        <v>0.25</v>
      </c>
      <c r="U25" s="24">
        <f t="shared" si="11"/>
        <v>30.916666666666668</v>
      </c>
      <c r="V25" s="30">
        <v>40000</v>
      </c>
      <c r="W25" s="17">
        <v>67.5</v>
      </c>
      <c r="X25" s="76">
        <v>30</v>
      </c>
      <c r="Y25" s="17">
        <v>45</v>
      </c>
      <c r="Z25" s="17">
        <f t="shared" si="12"/>
        <v>22.5</v>
      </c>
      <c r="AA25" s="17">
        <v>5</v>
      </c>
      <c r="AB25" s="28">
        <f t="shared" si="13"/>
        <v>95</v>
      </c>
      <c r="AC25" s="104" t="s">
        <v>44</v>
      </c>
      <c r="AD25" s="26" t="s">
        <v>44</v>
      </c>
      <c r="AE25" s="24" t="s">
        <v>44</v>
      </c>
      <c r="AF25" s="76" t="s">
        <v>44</v>
      </c>
      <c r="AG25" s="24" t="s">
        <v>44</v>
      </c>
      <c r="AH25" s="24" t="s">
        <v>44</v>
      </c>
      <c r="AI25" s="28" t="s">
        <v>44</v>
      </c>
    </row>
    <row r="26" spans="1:35" ht="25.5" x14ac:dyDescent="0.25">
      <c r="A26" s="102" t="s">
        <v>117</v>
      </c>
      <c r="B26" s="29">
        <v>50000</v>
      </c>
      <c r="C26" s="24">
        <v>75</v>
      </c>
      <c r="D26" s="71">
        <v>30</v>
      </c>
      <c r="E26" s="24">
        <v>45</v>
      </c>
      <c r="F26" s="24">
        <f t="shared" si="7"/>
        <v>22.5</v>
      </c>
      <c r="G26" s="24">
        <f t="shared" si="8"/>
        <v>97.5</v>
      </c>
      <c r="H26" s="26">
        <v>70000</v>
      </c>
      <c r="I26" s="24">
        <v>25</v>
      </c>
      <c r="J26" s="71">
        <v>30</v>
      </c>
      <c r="K26" s="24">
        <v>45</v>
      </c>
      <c r="L26" s="24">
        <f t="shared" si="9"/>
        <v>22.5</v>
      </c>
      <c r="M26" s="72">
        <f t="shared" si="10"/>
        <v>47.5</v>
      </c>
      <c r="N26" s="19" t="s">
        <v>95</v>
      </c>
      <c r="O26" s="26">
        <v>10000</v>
      </c>
      <c r="P26" s="17">
        <v>21</v>
      </c>
      <c r="Q26" s="76">
        <v>8</v>
      </c>
      <c r="R26" s="17">
        <v>20</v>
      </c>
      <c r="S26" s="17">
        <f t="shared" si="5"/>
        <v>2.6666666666666665</v>
      </c>
      <c r="T26" s="17">
        <v>0.25</v>
      </c>
      <c r="U26" s="24">
        <f t="shared" si="11"/>
        <v>23.916666666666668</v>
      </c>
      <c r="V26" s="30">
        <v>40000</v>
      </c>
      <c r="W26" s="17">
        <v>87.75</v>
      </c>
      <c r="X26" s="76">
        <v>30</v>
      </c>
      <c r="Y26" s="17">
        <v>45</v>
      </c>
      <c r="Z26" s="17">
        <f t="shared" si="12"/>
        <v>22.5</v>
      </c>
      <c r="AA26" s="17">
        <v>5</v>
      </c>
      <c r="AB26" s="28">
        <f t="shared" si="13"/>
        <v>115.25</v>
      </c>
      <c r="AC26" s="104" t="s">
        <v>44</v>
      </c>
      <c r="AD26" s="26" t="s">
        <v>44</v>
      </c>
      <c r="AE26" s="24" t="s">
        <v>44</v>
      </c>
      <c r="AF26" s="76" t="s">
        <v>44</v>
      </c>
      <c r="AG26" s="24" t="s">
        <v>44</v>
      </c>
      <c r="AH26" s="24" t="s">
        <v>44</v>
      </c>
      <c r="AI26" s="28" t="s">
        <v>44</v>
      </c>
    </row>
    <row r="27" spans="1:35" ht="25.5" x14ac:dyDescent="0.25">
      <c r="A27" s="102" t="s">
        <v>119</v>
      </c>
      <c r="B27" s="29">
        <v>50000</v>
      </c>
      <c r="C27" s="24">
        <v>25</v>
      </c>
      <c r="D27" s="71">
        <v>30</v>
      </c>
      <c r="E27" s="24">
        <v>45</v>
      </c>
      <c r="F27" s="24">
        <f t="shared" si="7"/>
        <v>22.5</v>
      </c>
      <c r="G27" s="24">
        <f t="shared" si="8"/>
        <v>47.5</v>
      </c>
      <c r="H27" s="26">
        <v>70000</v>
      </c>
      <c r="I27" s="24">
        <v>25</v>
      </c>
      <c r="J27" s="71">
        <v>30</v>
      </c>
      <c r="K27" s="24">
        <v>45</v>
      </c>
      <c r="L27" s="24">
        <f t="shared" si="9"/>
        <v>22.5</v>
      </c>
      <c r="M27" s="72">
        <f t="shared" si="10"/>
        <v>47.5</v>
      </c>
      <c r="N27" s="19" t="s">
        <v>99</v>
      </c>
      <c r="O27" s="26">
        <v>10000</v>
      </c>
      <c r="P27" s="17">
        <v>34</v>
      </c>
      <c r="Q27" s="76">
        <v>8</v>
      </c>
      <c r="R27" s="17">
        <v>20</v>
      </c>
      <c r="S27" s="17">
        <f t="shared" si="5"/>
        <v>2.6666666666666665</v>
      </c>
      <c r="T27" s="17">
        <v>0.25</v>
      </c>
      <c r="U27" s="24">
        <f t="shared" si="11"/>
        <v>36.916666666666664</v>
      </c>
      <c r="V27" s="30">
        <v>40000</v>
      </c>
      <c r="W27" s="17">
        <v>124.2</v>
      </c>
      <c r="X27" s="76">
        <v>30</v>
      </c>
      <c r="Y27" s="17">
        <v>45</v>
      </c>
      <c r="Z27" s="17">
        <f t="shared" si="12"/>
        <v>22.5</v>
      </c>
      <c r="AA27" s="17">
        <v>5</v>
      </c>
      <c r="AB27" s="28">
        <f t="shared" si="13"/>
        <v>151.69999999999999</v>
      </c>
      <c r="AC27" s="104" t="s">
        <v>44</v>
      </c>
      <c r="AD27" s="26" t="s">
        <v>44</v>
      </c>
      <c r="AE27" s="24" t="s">
        <v>44</v>
      </c>
      <c r="AF27" s="76" t="s">
        <v>44</v>
      </c>
      <c r="AG27" s="24" t="s">
        <v>44</v>
      </c>
      <c r="AH27" s="24" t="s">
        <v>44</v>
      </c>
      <c r="AI27" s="28" t="s">
        <v>44</v>
      </c>
    </row>
    <row r="28" spans="1:35" ht="25.5" x14ac:dyDescent="0.25">
      <c r="A28" s="102" t="s">
        <v>121</v>
      </c>
      <c r="B28" s="29">
        <v>50000</v>
      </c>
      <c r="C28" s="24">
        <v>50</v>
      </c>
      <c r="D28" s="71">
        <v>30</v>
      </c>
      <c r="E28" s="24">
        <v>45</v>
      </c>
      <c r="F28" s="24">
        <f t="shared" si="7"/>
        <v>22.5</v>
      </c>
      <c r="G28" s="24">
        <f t="shared" si="8"/>
        <v>72.5</v>
      </c>
      <c r="H28" s="26">
        <v>70000</v>
      </c>
      <c r="I28" s="24">
        <v>25</v>
      </c>
      <c r="J28" s="71">
        <v>30</v>
      </c>
      <c r="K28" s="24">
        <v>45</v>
      </c>
      <c r="L28" s="24">
        <f t="shared" si="9"/>
        <v>22.5</v>
      </c>
      <c r="M28" s="72">
        <f t="shared" si="10"/>
        <v>47.5</v>
      </c>
      <c r="N28" s="19" t="s">
        <v>103</v>
      </c>
      <c r="O28" s="26">
        <v>10000</v>
      </c>
      <c r="P28" s="17">
        <v>28</v>
      </c>
      <c r="Q28" s="76">
        <v>8</v>
      </c>
      <c r="R28" s="17">
        <v>20</v>
      </c>
      <c r="S28" s="17">
        <f t="shared" si="5"/>
        <v>2.6666666666666665</v>
      </c>
      <c r="T28" s="17">
        <v>0.25</v>
      </c>
      <c r="U28" s="24">
        <f t="shared" si="11"/>
        <v>30.916666666666668</v>
      </c>
      <c r="V28" s="30">
        <v>40000</v>
      </c>
      <c r="W28" s="17">
        <v>67.5</v>
      </c>
      <c r="X28" s="76">
        <v>30</v>
      </c>
      <c r="Y28" s="17">
        <v>45</v>
      </c>
      <c r="Z28" s="17">
        <f t="shared" si="12"/>
        <v>22.5</v>
      </c>
      <c r="AA28" s="17">
        <v>5</v>
      </c>
      <c r="AB28" s="28">
        <f t="shared" si="13"/>
        <v>95</v>
      </c>
      <c r="AC28" s="104" t="s">
        <v>44</v>
      </c>
      <c r="AD28" s="26" t="s">
        <v>44</v>
      </c>
      <c r="AE28" s="24" t="s">
        <v>44</v>
      </c>
      <c r="AF28" s="76" t="s">
        <v>44</v>
      </c>
      <c r="AG28" s="24" t="s">
        <v>44</v>
      </c>
      <c r="AH28" s="24" t="s">
        <v>44</v>
      </c>
      <c r="AI28" s="28" t="s">
        <v>44</v>
      </c>
    </row>
    <row r="29" spans="1:35" ht="25.5" x14ac:dyDescent="0.25">
      <c r="A29" s="102" t="s">
        <v>123</v>
      </c>
      <c r="B29" s="29">
        <v>50000</v>
      </c>
      <c r="C29" s="24">
        <v>75</v>
      </c>
      <c r="D29" s="71">
        <v>30</v>
      </c>
      <c r="E29" s="24">
        <v>45</v>
      </c>
      <c r="F29" s="24">
        <f t="shared" si="7"/>
        <v>22.5</v>
      </c>
      <c r="G29" s="24">
        <f t="shared" si="8"/>
        <v>97.5</v>
      </c>
      <c r="H29" s="26">
        <v>70000</v>
      </c>
      <c r="I29" s="24">
        <v>25</v>
      </c>
      <c r="J29" s="71">
        <v>30</v>
      </c>
      <c r="K29" s="24">
        <v>45</v>
      </c>
      <c r="L29" s="24">
        <f t="shared" si="9"/>
        <v>22.5</v>
      </c>
      <c r="M29" s="72">
        <f t="shared" si="10"/>
        <v>47.5</v>
      </c>
      <c r="N29" s="19" t="s">
        <v>95</v>
      </c>
      <c r="O29" s="26">
        <v>10000</v>
      </c>
      <c r="P29" s="17">
        <v>21</v>
      </c>
      <c r="Q29" s="76">
        <v>8</v>
      </c>
      <c r="R29" s="17">
        <v>20</v>
      </c>
      <c r="S29" s="17">
        <f t="shared" si="5"/>
        <v>2.6666666666666665</v>
      </c>
      <c r="T29" s="17">
        <v>0.25</v>
      </c>
      <c r="U29" s="24">
        <f t="shared" si="11"/>
        <v>23.916666666666668</v>
      </c>
      <c r="V29" s="30">
        <v>40000</v>
      </c>
      <c r="W29" s="17">
        <v>87.75</v>
      </c>
      <c r="X29" s="76">
        <v>30</v>
      </c>
      <c r="Y29" s="17">
        <v>45</v>
      </c>
      <c r="Z29" s="17">
        <f t="shared" si="12"/>
        <v>22.5</v>
      </c>
      <c r="AA29" s="17">
        <v>5</v>
      </c>
      <c r="AB29" s="28">
        <f t="shared" si="13"/>
        <v>115.25</v>
      </c>
      <c r="AC29" s="104" t="s">
        <v>44</v>
      </c>
      <c r="AD29" s="26" t="s">
        <v>44</v>
      </c>
      <c r="AE29" s="24" t="s">
        <v>44</v>
      </c>
      <c r="AF29" s="76" t="s">
        <v>44</v>
      </c>
      <c r="AG29" s="24" t="s">
        <v>44</v>
      </c>
      <c r="AH29" s="24" t="s">
        <v>44</v>
      </c>
      <c r="AI29" s="28" t="s">
        <v>44</v>
      </c>
    </row>
    <row r="30" spans="1:35" x14ac:dyDescent="0.25">
      <c r="A30" s="102" t="s">
        <v>125</v>
      </c>
      <c r="B30" s="29">
        <v>50000</v>
      </c>
      <c r="C30" s="24">
        <v>25</v>
      </c>
      <c r="D30" s="71">
        <v>30</v>
      </c>
      <c r="E30" s="24">
        <v>45</v>
      </c>
      <c r="F30" s="24">
        <f t="shared" si="7"/>
        <v>22.5</v>
      </c>
      <c r="G30" s="24">
        <f t="shared" si="8"/>
        <v>47.5</v>
      </c>
      <c r="H30" s="26">
        <v>70000</v>
      </c>
      <c r="I30" s="24">
        <v>25</v>
      </c>
      <c r="J30" s="71">
        <v>30</v>
      </c>
      <c r="K30" s="24">
        <v>45</v>
      </c>
      <c r="L30" s="24">
        <f t="shared" si="9"/>
        <v>22.5</v>
      </c>
      <c r="M30" s="72">
        <f t="shared" si="10"/>
        <v>47.5</v>
      </c>
      <c r="N30" s="19" t="s">
        <v>128</v>
      </c>
      <c r="O30" s="26">
        <v>10000</v>
      </c>
      <c r="P30" s="17">
        <v>34</v>
      </c>
      <c r="Q30" s="76">
        <v>8</v>
      </c>
      <c r="R30" s="17">
        <v>20</v>
      </c>
      <c r="S30" s="17">
        <f t="shared" si="5"/>
        <v>2.6666666666666665</v>
      </c>
      <c r="T30" s="17">
        <v>0.25</v>
      </c>
      <c r="U30" s="24">
        <f t="shared" si="11"/>
        <v>36.916666666666664</v>
      </c>
      <c r="V30" s="30">
        <v>40000</v>
      </c>
      <c r="W30" s="17">
        <v>108</v>
      </c>
      <c r="X30" s="76">
        <v>30</v>
      </c>
      <c r="Y30" s="17">
        <v>45</v>
      </c>
      <c r="Z30" s="17">
        <f t="shared" si="12"/>
        <v>22.5</v>
      </c>
      <c r="AA30" s="17">
        <v>5</v>
      </c>
      <c r="AB30" s="28">
        <f t="shared" si="13"/>
        <v>135.5</v>
      </c>
      <c r="AC30" s="104" t="s">
        <v>44</v>
      </c>
      <c r="AD30" s="26" t="s">
        <v>44</v>
      </c>
      <c r="AE30" s="24" t="s">
        <v>44</v>
      </c>
      <c r="AF30" s="76" t="s">
        <v>44</v>
      </c>
      <c r="AG30" s="24" t="s">
        <v>44</v>
      </c>
      <c r="AH30" s="24" t="s">
        <v>44</v>
      </c>
      <c r="AI30" s="28" t="s">
        <v>44</v>
      </c>
    </row>
    <row r="31" spans="1:35" x14ac:dyDescent="0.25">
      <c r="A31" s="102" t="s">
        <v>129</v>
      </c>
      <c r="B31" s="29">
        <v>50000</v>
      </c>
      <c r="C31" s="24">
        <v>50</v>
      </c>
      <c r="D31" s="71">
        <v>30</v>
      </c>
      <c r="E31" s="24">
        <v>45</v>
      </c>
      <c r="F31" s="24">
        <f t="shared" si="7"/>
        <v>22.5</v>
      </c>
      <c r="G31" s="24">
        <f t="shared" si="8"/>
        <v>72.5</v>
      </c>
      <c r="H31" s="26">
        <v>70000</v>
      </c>
      <c r="I31" s="24">
        <v>25</v>
      </c>
      <c r="J31" s="71">
        <v>30</v>
      </c>
      <c r="K31" s="24">
        <v>45</v>
      </c>
      <c r="L31" s="24">
        <f t="shared" si="9"/>
        <v>22.5</v>
      </c>
      <c r="M31" s="72">
        <f t="shared" si="10"/>
        <v>47.5</v>
      </c>
      <c r="N31" s="19" t="s">
        <v>132</v>
      </c>
      <c r="O31" s="26">
        <v>10000</v>
      </c>
      <c r="P31" s="17">
        <v>34</v>
      </c>
      <c r="Q31" s="76">
        <v>8</v>
      </c>
      <c r="R31" s="17">
        <v>20</v>
      </c>
      <c r="S31" s="17">
        <f t="shared" si="5"/>
        <v>2.6666666666666665</v>
      </c>
      <c r="T31" s="17">
        <v>0.25</v>
      </c>
      <c r="U31" s="24">
        <f t="shared" si="11"/>
        <v>36.916666666666664</v>
      </c>
      <c r="V31" s="30">
        <v>40000</v>
      </c>
      <c r="W31" s="17">
        <v>115</v>
      </c>
      <c r="X31" s="76">
        <v>30</v>
      </c>
      <c r="Y31" s="17">
        <v>45</v>
      </c>
      <c r="Z31" s="17">
        <f t="shared" si="12"/>
        <v>22.5</v>
      </c>
      <c r="AA31" s="17">
        <v>5</v>
      </c>
      <c r="AB31" s="28">
        <f t="shared" si="13"/>
        <v>142.5</v>
      </c>
      <c r="AC31" s="104" t="s">
        <v>44</v>
      </c>
      <c r="AD31" s="26" t="s">
        <v>44</v>
      </c>
      <c r="AE31" s="24" t="s">
        <v>44</v>
      </c>
      <c r="AF31" s="76" t="s">
        <v>44</v>
      </c>
      <c r="AG31" s="24" t="s">
        <v>44</v>
      </c>
      <c r="AH31" s="24" t="s">
        <v>44</v>
      </c>
      <c r="AI31" s="28" t="s">
        <v>44</v>
      </c>
    </row>
    <row r="32" spans="1:35" ht="25.5" x14ac:dyDescent="0.25">
      <c r="A32" s="102" t="s">
        <v>133</v>
      </c>
      <c r="B32" s="29">
        <v>50000</v>
      </c>
      <c r="C32" s="24">
        <v>25</v>
      </c>
      <c r="D32" s="71">
        <v>30</v>
      </c>
      <c r="E32" s="24">
        <v>45</v>
      </c>
      <c r="F32" s="24">
        <f t="shared" si="7"/>
        <v>22.5</v>
      </c>
      <c r="G32" s="24">
        <f t="shared" si="8"/>
        <v>47.5</v>
      </c>
      <c r="H32" s="26">
        <v>70000</v>
      </c>
      <c r="I32" s="24">
        <v>25</v>
      </c>
      <c r="J32" s="71">
        <v>30</v>
      </c>
      <c r="K32" s="24">
        <v>45</v>
      </c>
      <c r="L32" s="24">
        <f t="shared" si="9"/>
        <v>22.5</v>
      </c>
      <c r="M32" s="72">
        <f t="shared" si="10"/>
        <v>47.5</v>
      </c>
      <c r="N32" s="19" t="s">
        <v>136</v>
      </c>
      <c r="O32" s="26">
        <v>10000</v>
      </c>
      <c r="P32" s="17">
        <v>34</v>
      </c>
      <c r="Q32" s="76">
        <v>8</v>
      </c>
      <c r="R32" s="17">
        <v>20</v>
      </c>
      <c r="S32" s="17">
        <f t="shared" si="5"/>
        <v>2.6666666666666665</v>
      </c>
      <c r="T32" s="17">
        <v>0.25</v>
      </c>
      <c r="U32" s="24">
        <f t="shared" si="11"/>
        <v>36.916666666666664</v>
      </c>
      <c r="V32" s="30">
        <v>40000</v>
      </c>
      <c r="W32" s="17">
        <v>108</v>
      </c>
      <c r="X32" s="76">
        <v>30</v>
      </c>
      <c r="Y32" s="17">
        <v>45</v>
      </c>
      <c r="Z32" s="17">
        <f t="shared" si="12"/>
        <v>22.5</v>
      </c>
      <c r="AA32" s="17">
        <v>5</v>
      </c>
      <c r="AB32" s="28">
        <f t="shared" si="13"/>
        <v>135.5</v>
      </c>
      <c r="AC32" s="104" t="s">
        <v>137</v>
      </c>
      <c r="AD32" s="26">
        <v>2500</v>
      </c>
      <c r="AE32" s="24">
        <v>10</v>
      </c>
      <c r="AF32" s="76">
        <v>8</v>
      </c>
      <c r="AG32" s="24">
        <v>20</v>
      </c>
      <c r="AH32" s="24">
        <f>AF32/60*AG32</f>
        <v>2.6666666666666665</v>
      </c>
      <c r="AI32" s="28">
        <f t="shared" si="14"/>
        <v>12.666666666666666</v>
      </c>
    </row>
    <row r="33" spans="1:35" ht="26.25" thickBot="1" x14ac:dyDescent="0.3">
      <c r="A33" s="103" t="s">
        <v>138</v>
      </c>
      <c r="B33" s="41">
        <v>50000</v>
      </c>
      <c r="C33" s="36">
        <v>25</v>
      </c>
      <c r="D33" s="77">
        <v>30</v>
      </c>
      <c r="E33" s="36">
        <v>45</v>
      </c>
      <c r="F33" s="36">
        <f t="shared" si="7"/>
        <v>22.5</v>
      </c>
      <c r="G33" s="36">
        <f t="shared" si="8"/>
        <v>47.5</v>
      </c>
      <c r="H33" s="37">
        <v>70000</v>
      </c>
      <c r="I33" s="36">
        <v>25</v>
      </c>
      <c r="J33" s="77">
        <v>30</v>
      </c>
      <c r="K33" s="36">
        <v>45</v>
      </c>
      <c r="L33" s="36">
        <f t="shared" si="9"/>
        <v>22.5</v>
      </c>
      <c r="M33" s="79">
        <f t="shared" si="10"/>
        <v>47.5</v>
      </c>
      <c r="N33" s="31" t="s">
        <v>140</v>
      </c>
      <c r="O33" s="37">
        <v>10000</v>
      </c>
      <c r="P33" s="38">
        <v>34</v>
      </c>
      <c r="Q33" s="78">
        <v>8</v>
      </c>
      <c r="R33" s="38">
        <v>20</v>
      </c>
      <c r="S33" s="38">
        <f t="shared" si="5"/>
        <v>2.6666666666666665</v>
      </c>
      <c r="T33" s="38">
        <v>0.25</v>
      </c>
      <c r="U33" s="36">
        <f t="shared" si="11"/>
        <v>36.916666666666664</v>
      </c>
      <c r="V33" s="39">
        <v>40000</v>
      </c>
      <c r="W33" s="38">
        <v>108</v>
      </c>
      <c r="X33" s="78">
        <v>30</v>
      </c>
      <c r="Y33" s="38">
        <v>45</v>
      </c>
      <c r="Z33" s="38">
        <f t="shared" si="12"/>
        <v>22.5</v>
      </c>
      <c r="AA33" s="38">
        <v>5</v>
      </c>
      <c r="AB33" s="40">
        <f t="shared" si="13"/>
        <v>135.5</v>
      </c>
      <c r="AC33" s="105" t="s">
        <v>141</v>
      </c>
      <c r="AD33" s="37">
        <v>2500</v>
      </c>
      <c r="AE33" s="36">
        <v>10</v>
      </c>
      <c r="AF33" s="78">
        <v>8</v>
      </c>
      <c r="AG33" s="36">
        <v>20</v>
      </c>
      <c r="AH33" s="36">
        <f>AF33/60*AG33</f>
        <v>2.6666666666666665</v>
      </c>
      <c r="AI33" s="40">
        <f t="shared" si="14"/>
        <v>12.666666666666666</v>
      </c>
    </row>
  </sheetData>
  <mergeCells count="1">
    <mergeCell ref="A1:AI1"/>
  </mergeCells>
  <pageMargins left="0.7" right="0.7" top="0.75" bottom="0.75" header="0.3" footer="0.3"/>
  <pageSetup orientation="portrait" horizontalDpi="4294967294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68A989-1D17-4380-AD36-8CFF9D29FB8E}"/>
</file>

<file path=customXml/itemProps2.xml><?xml version="1.0" encoding="utf-8"?>
<ds:datastoreItem xmlns:ds="http://schemas.openxmlformats.org/officeDocument/2006/customXml" ds:itemID="{45FEFFC9-1026-4D85-A352-F40002DF97D9}"/>
</file>

<file path=customXml/itemProps3.xml><?xml version="1.0" encoding="utf-8"?>
<ds:datastoreItem xmlns:ds="http://schemas.openxmlformats.org/officeDocument/2006/customXml" ds:itemID="{D21D6091-66B8-4C88-B873-FA5042BA63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2012-03-08T15:24:49Z</dcterms:created>
  <dcterms:modified xsi:type="dcterms:W3CDTF">2012-03-08T17:12:51Z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