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19980" windowHeight="730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10" i="1" l="1"/>
  <c r="E5" i="1"/>
  <c r="B17" i="1"/>
  <c r="C19" i="1"/>
  <c r="C16" i="1"/>
  <c r="B18" i="1"/>
  <c r="B16" i="1"/>
  <c r="B15" i="1"/>
  <c r="C15" i="1"/>
  <c r="C4" i="1"/>
  <c r="B10" i="1"/>
  <c r="C9" i="1"/>
  <c r="C3" i="1"/>
  <c r="B9" i="1"/>
  <c r="D11" i="1"/>
  <c r="C11" i="1"/>
  <c r="E11" i="1" s="1"/>
  <c r="C5" i="1"/>
  <c r="B19" i="1" l="1"/>
  <c r="B21" i="1" s="1"/>
  <c r="C27" i="1"/>
  <c r="C29" i="1"/>
  <c r="C31" i="1"/>
  <c r="C26" i="1"/>
  <c r="C28" i="1"/>
  <c r="C30" i="1"/>
  <c r="C25" i="1"/>
  <c r="B11" i="1"/>
</calcChain>
</file>

<file path=xl/sharedStrings.xml><?xml version="1.0" encoding="utf-8"?>
<sst xmlns="http://schemas.openxmlformats.org/spreadsheetml/2006/main" count="29" uniqueCount="26">
  <si>
    <t>On</t>
  </si>
  <si>
    <t>Preheat</t>
  </si>
  <si>
    <t>Idle</t>
  </si>
  <si>
    <t>Delta kW</t>
  </si>
  <si>
    <t>Base kW</t>
  </si>
  <si>
    <t>Eff kW</t>
  </si>
  <si>
    <t>Base Hours</t>
  </si>
  <si>
    <t>Eff Hours</t>
  </si>
  <si>
    <t>kW</t>
  </si>
  <si>
    <t>Location</t>
  </si>
  <si>
    <t>CF</t>
  </si>
  <si>
    <t>Fast Food Limited Menu</t>
  </si>
  <si>
    <t>Fast Food Expanded Menu</t>
  </si>
  <si>
    <t>Pizza</t>
  </si>
  <si>
    <t>Full Service Limited Menu</t>
  </si>
  <si>
    <t>Full Service Expanded Menu</t>
  </si>
  <si>
    <t>Cafeteria</t>
  </si>
  <si>
    <t>Unknown</t>
  </si>
  <si>
    <t>Base</t>
  </si>
  <si>
    <t>Eff</t>
  </si>
  <si>
    <t>Base kWh</t>
  </si>
  <si>
    <t>Eff kWh</t>
  </si>
  <si>
    <t>Delta</t>
  </si>
  <si>
    <t>Daily kWh</t>
  </si>
  <si>
    <t>Weighted Average Delta kW</t>
  </si>
  <si>
    <t>Peak kW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</si>
</sst>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7" formatCode="0.0"/>
    <numFmt numFmtId="173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FFFFFF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7F7F7F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1" xfId="0" applyBorder="1"/>
    <xf numFmtId="2" fontId="0" fillId="0" borderId="0" xfId="0" applyNumberFormat="1"/>
    <xf numFmtId="167" fontId="0" fillId="0" borderId="0" xfId="0" applyNumberFormat="1"/>
    <xf numFmtId="167" fontId="0" fillId="0" borderId="0" xfId="0" applyNumberFormat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justify" vertical="center"/>
    </xf>
    <xf numFmtId="0" fontId="2" fillId="0" borderId="5" xfId="0" applyFont="1" applyBorder="1" applyAlignment="1">
      <alignment horizontal="justify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67" fontId="0" fillId="0" borderId="1" xfId="0" applyNumberFormat="1" applyBorder="1"/>
    <xf numFmtId="0" fontId="0" fillId="0" borderId="0" xfId="0" applyAlignment="1">
      <alignment horizontal="center"/>
    </xf>
    <xf numFmtId="173" fontId="0" fillId="0" borderId="0" xfId="1" applyNumberFormat="1" applyFont="1"/>
    <xf numFmtId="0" fontId="0" fillId="0" borderId="0" xfId="0" applyAlignment="1">
      <alignment horizontal="left" wrapText="1"/>
    </xf>
    <xf numFmtId="0" fontId="0" fillId="0" borderId="0" xfId="0" applyAlignment="1">
      <alignment horizontal="right"/>
    </xf>
    <xf numFmtId="43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31"/>
  <sheetViews>
    <sheetView tabSelected="1" workbookViewId="0">
      <selection activeCell="E5" sqref="E5"/>
    </sheetView>
  </sheetViews>
  <sheetFormatPr defaultRowHeight="15" x14ac:dyDescent="0.25"/>
  <cols>
    <col min="1" max="1" width="23.5703125" customWidth="1"/>
    <col min="3" max="3" width="10.5703125" bestFit="1" customWidth="1"/>
    <col min="5" max="5" width="23.85546875" customWidth="1"/>
  </cols>
  <sheetData>
    <row r="3" spans="1:5" x14ac:dyDescent="0.25">
      <c r="B3" t="s">
        <v>20</v>
      </c>
      <c r="C3" s="13">
        <f xml:space="preserve"> (100 * 0.0732/0.65 + (2 * (12 - 100/70 -15/60)) + 1.5) * 365</f>
        <v>12192.604395604396</v>
      </c>
    </row>
    <row r="4" spans="1:5" x14ac:dyDescent="0.25">
      <c r="B4" t="s">
        <v>21</v>
      </c>
      <c r="C4" s="13">
        <f xml:space="preserve"> (100 * 0.0732/0.74 + (1 * (12 - 100/79 -15/60)) + 1) * 365</f>
        <v>7802.2652240848456</v>
      </c>
    </row>
    <row r="5" spans="1:5" x14ac:dyDescent="0.25">
      <c r="B5" t="s">
        <v>22</v>
      </c>
      <c r="C5" s="13">
        <f>C3-C4</f>
        <v>4390.3391715195503</v>
      </c>
      <c r="E5" s="16">
        <f>C5/4380</f>
        <v>1.0023605414428196</v>
      </c>
    </row>
    <row r="7" spans="1:5" x14ac:dyDescent="0.25">
      <c r="B7" s="12" t="s">
        <v>23</v>
      </c>
      <c r="C7" s="12"/>
      <c r="D7" s="12"/>
    </row>
    <row r="8" spans="1:5" x14ac:dyDescent="0.25">
      <c r="B8" t="s">
        <v>0</v>
      </c>
      <c r="C8" t="s">
        <v>2</v>
      </c>
      <c r="D8" t="s">
        <v>1</v>
      </c>
    </row>
    <row r="9" spans="1:5" x14ac:dyDescent="0.25">
      <c r="A9" t="s">
        <v>18</v>
      </c>
      <c r="B9" s="3">
        <f>(100*0.0732/0.65)</f>
        <v>11.261538461538462</v>
      </c>
      <c r="C9" s="3">
        <f>(2 * (12 - 100/70 -15/60))</f>
        <v>20.642857142857142</v>
      </c>
      <c r="D9">
        <v>1.5</v>
      </c>
    </row>
    <row r="10" spans="1:5" x14ac:dyDescent="0.25">
      <c r="A10" t="s">
        <v>19</v>
      </c>
      <c r="B10" s="3">
        <f>(100*0.0732/0.74)</f>
        <v>9.891891891891893</v>
      </c>
      <c r="C10" s="3">
        <f>(1*(12-100/79-15/60))</f>
        <v>10.484177215189874</v>
      </c>
      <c r="D10">
        <v>1</v>
      </c>
    </row>
    <row r="11" spans="1:5" x14ac:dyDescent="0.25">
      <c r="A11" t="s">
        <v>22</v>
      </c>
      <c r="B11" s="11">
        <f>B9-B10</f>
        <v>1.3696465696465694</v>
      </c>
      <c r="C11" s="11">
        <f t="shared" ref="C11" si="0">C9-C10</f>
        <v>10.158679927667269</v>
      </c>
      <c r="D11" s="1">
        <f t="shared" ref="D11" si="1">D9-D10</f>
        <v>0.5</v>
      </c>
      <c r="E11">
        <f>((B11+C11)*365)/4380</f>
        <v>0.9606938747761532</v>
      </c>
    </row>
    <row r="14" spans="1:5" x14ac:dyDescent="0.25">
      <c r="B14" t="s">
        <v>0</v>
      </c>
      <c r="C14" t="s">
        <v>2</v>
      </c>
    </row>
    <row r="15" spans="1:5" x14ac:dyDescent="0.25">
      <c r="A15" t="s">
        <v>6</v>
      </c>
      <c r="B15" s="4">
        <f>100/70</f>
        <v>1.4285714285714286</v>
      </c>
      <c r="C15" s="4">
        <f>12-100/70-15/60</f>
        <v>10.321428571428571</v>
      </c>
    </row>
    <row r="16" spans="1:5" x14ac:dyDescent="0.25">
      <c r="A16" t="s">
        <v>7</v>
      </c>
      <c r="B16" s="4">
        <f>100/79</f>
        <v>1.2658227848101267</v>
      </c>
      <c r="C16" s="4">
        <f>12-100/79-15/60</f>
        <v>10.484177215189874</v>
      </c>
    </row>
    <row r="17" spans="1:3" x14ac:dyDescent="0.25">
      <c r="A17" t="s">
        <v>4</v>
      </c>
      <c r="B17" s="4">
        <f>B9/B15</f>
        <v>7.8830769230769233</v>
      </c>
      <c r="C17" s="4">
        <v>2</v>
      </c>
    </row>
    <row r="18" spans="1:3" x14ac:dyDescent="0.25">
      <c r="A18" t="s">
        <v>5</v>
      </c>
      <c r="B18" s="4">
        <f>B10/B16</f>
        <v>7.8145945945945954</v>
      </c>
      <c r="C18" s="4">
        <v>1</v>
      </c>
    </row>
    <row r="19" spans="1:3" x14ac:dyDescent="0.25">
      <c r="A19" t="s">
        <v>3</v>
      </c>
      <c r="B19" s="4">
        <f>B17-B18</f>
        <v>6.8482328482327937E-2</v>
      </c>
      <c r="C19" s="4">
        <f>C17-C18</f>
        <v>1</v>
      </c>
    </row>
    <row r="21" spans="1:3" ht="31.5" customHeight="1" x14ac:dyDescent="0.25">
      <c r="A21" s="14" t="s">
        <v>24</v>
      </c>
      <c r="B21" s="2">
        <f>((B15*B19)+(C15*C19))/SUM(B15:C15)</f>
        <v>0.88674557185195479</v>
      </c>
      <c r="C21" t="s">
        <v>8</v>
      </c>
    </row>
    <row r="22" spans="1:3" ht="15.75" thickBot="1" x14ac:dyDescent="0.3"/>
    <row r="23" spans="1:3" x14ac:dyDescent="0.25">
      <c r="A23" s="9" t="s">
        <v>9</v>
      </c>
      <c r="B23" s="5"/>
    </row>
    <row r="24" spans="1:3" ht="15.75" thickBot="1" x14ac:dyDescent="0.3">
      <c r="A24" s="10"/>
      <c r="B24" s="6" t="s">
        <v>10</v>
      </c>
      <c r="C24" s="15" t="s">
        <v>25</v>
      </c>
    </row>
    <row r="25" spans="1:3" ht="15.75" thickBot="1" x14ac:dyDescent="0.3">
      <c r="A25" s="7" t="s">
        <v>11</v>
      </c>
      <c r="B25" s="8">
        <v>0.32</v>
      </c>
      <c r="C25" s="2">
        <f>$B$21*B25</f>
        <v>0.28375858299262552</v>
      </c>
    </row>
    <row r="26" spans="1:3" ht="15.75" thickBot="1" x14ac:dyDescent="0.3">
      <c r="A26" s="7" t="s">
        <v>12</v>
      </c>
      <c r="B26" s="8">
        <v>0.41</v>
      </c>
      <c r="C26" s="2">
        <f>$B$21*B26</f>
        <v>0.36356568445930143</v>
      </c>
    </row>
    <row r="27" spans="1:3" ht="15.75" thickBot="1" x14ac:dyDescent="0.3">
      <c r="A27" s="7" t="s">
        <v>13</v>
      </c>
      <c r="B27" s="8">
        <v>0.46</v>
      </c>
      <c r="C27" s="2">
        <f>$B$21*B27</f>
        <v>0.40790296305189921</v>
      </c>
    </row>
    <row r="28" spans="1:3" ht="15.75" thickBot="1" x14ac:dyDescent="0.3">
      <c r="A28" s="7" t="s">
        <v>14</v>
      </c>
      <c r="B28" s="8">
        <v>0.51</v>
      </c>
      <c r="C28" s="2">
        <f>$B$21*B28</f>
        <v>0.45224024164449694</v>
      </c>
    </row>
    <row r="29" spans="1:3" ht="15.75" thickBot="1" x14ac:dyDescent="0.3">
      <c r="A29" s="7" t="s">
        <v>15</v>
      </c>
      <c r="B29" s="8">
        <v>0.36</v>
      </c>
      <c r="C29" s="2">
        <f>$B$21*B29</f>
        <v>0.3192284058667037</v>
      </c>
    </row>
    <row r="30" spans="1:3" ht="15.75" thickBot="1" x14ac:dyDescent="0.3">
      <c r="A30" s="7" t="s">
        <v>16</v>
      </c>
      <c r="B30" s="8">
        <v>0.36</v>
      </c>
      <c r="C30" s="2">
        <f>$B$21*B30</f>
        <v>0.3192284058667037</v>
      </c>
    </row>
    <row r="31" spans="1:3" ht="15.75" thickBot="1" x14ac:dyDescent="0.3">
      <c r="A31" s="7" t="s">
        <v>17</v>
      </c>
      <c r="B31" s="8">
        <v>0.4</v>
      </c>
      <c r="C31" s="2">
        <f>$B$21*B31</f>
        <v>0.35469822874078194</v>
      </c>
    </row>
  </sheetData>
  <mergeCells count="2">
    <mergeCell ref="A23:A24"/>
    <mergeCell ref="B7:D7"/>
  </mergeCells>
  <pageMargins left="0.7" right="0.7" top="0.75" bottom="0.75" header="0.3" footer="0.3"/>
  <pageSetup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57B319AB822E4A9207DC7F31971FB9" ma:contentTypeVersion="0" ma:contentTypeDescription="Create a new document." ma:contentTypeScope="" ma:versionID="b0fef99e30053e2e7706bd2fa2d9213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6C5B13E-82CE-4B9E-9D40-4C376FB6A55E}"/>
</file>

<file path=customXml/itemProps2.xml><?xml version="1.0" encoding="utf-8"?>
<ds:datastoreItem xmlns:ds="http://schemas.openxmlformats.org/officeDocument/2006/customXml" ds:itemID="{3F7663C7-7302-4229-8801-6C760165D4CE}"/>
</file>

<file path=customXml/itemProps3.xml><?xml version="1.0" encoding="utf-8"?>
<ds:datastoreItem xmlns:ds="http://schemas.openxmlformats.org/officeDocument/2006/customXml" ds:itemID="{A316EC57-64CE-422D-8639-6F56953DC4E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VEIC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 Dent</dc:creator>
  <cp:lastModifiedBy>Samuel Dent</cp:lastModifiedBy>
  <dcterms:created xsi:type="dcterms:W3CDTF">2014-10-20T12:34:40Z</dcterms:created>
  <dcterms:modified xsi:type="dcterms:W3CDTF">2014-10-20T13:52:07Z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0x010100AD57B319AB822E4A9207DC7F31971FB9</vt:lpwstr>
  </property>
</Properties>
</file>