
<file path=[Content_Types].xml><?xml version="1.0" encoding="utf-8"?>
<Types xmlns="http://schemas.openxmlformats.org/package/2006/content-types">
  <Default Extension="bin" ContentType="application/vnd.openxmlformats-officedocument.spreadsheetml.printerSettings"/>
  <Override PartName="/xl/charts/chart6.xml" ContentType="application/vnd.openxmlformats-officedocument.drawingml.chart+xml"/>
  <Override PartName="/xl/charts/chart7.xml" ContentType="application/vnd.openxmlformats-officedocument.drawingml.char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5.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xl/charts/chart8.xml" ContentType="application/vnd.openxmlformats-officedocument.drawingml.char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45" yWindow="180" windowWidth="16995" windowHeight="7965" firstSheet="1" activeTab="2"/>
  </bookViews>
  <sheets>
    <sheet name="Underlying Calcs" sheetId="1" r:id="rId1"/>
    <sheet name="1.5ton results" sheetId="2" r:id="rId2"/>
    <sheet name="Compare bin with algorithm" sheetId="3" r:id="rId3"/>
    <sheet name="Compare algorithm with studies" sheetId="4" r:id="rId4"/>
  </sheets>
  <calcPr calcId="125725"/>
</workbook>
</file>

<file path=xl/calcChain.xml><?xml version="1.0" encoding="utf-8"?>
<calcChain xmlns="http://schemas.openxmlformats.org/spreadsheetml/2006/main">
  <c r="G30" i="4"/>
  <c r="G31" s="1"/>
  <c r="G18"/>
  <c r="G19" s="1"/>
  <c r="G9"/>
  <c r="G10" s="1"/>
  <c r="C28"/>
  <c r="C14"/>
  <c r="C16" s="1"/>
  <c r="C7"/>
  <c r="C9" s="1"/>
  <c r="D43" i="3"/>
  <c r="D42"/>
  <c r="D41"/>
  <c r="D40"/>
  <c r="D39"/>
  <c r="D37"/>
  <c r="D36"/>
  <c r="D35"/>
  <c r="D34"/>
  <c r="D33"/>
  <c r="M9"/>
  <c r="D8" s="1"/>
  <c r="M8"/>
  <c r="D7" s="1"/>
  <c r="M7"/>
  <c r="D6" s="1"/>
  <c r="M6"/>
  <c r="D5" s="1"/>
  <c r="M5"/>
  <c r="D4" s="1"/>
  <c r="BV24" i="1"/>
  <c r="D20" i="3" l="1"/>
  <c r="D22"/>
  <c r="D25"/>
  <c r="D27"/>
  <c r="D29"/>
  <c r="D19"/>
  <c r="D21"/>
  <c r="D23"/>
  <c r="D26"/>
  <c r="D28"/>
  <c r="D11"/>
  <c r="D14"/>
  <c r="D12"/>
  <c r="D15"/>
  <c r="D13"/>
  <c r="H5" i="1" l="1"/>
  <c r="H6"/>
  <c r="H7"/>
  <c r="H8"/>
  <c r="H9"/>
  <c r="H10"/>
  <c r="H11"/>
  <c r="H12"/>
  <c r="H13"/>
  <c r="H14"/>
  <c r="H15"/>
  <c r="H16"/>
  <c r="H17"/>
  <c r="H18"/>
  <c r="H19"/>
  <c r="H20"/>
  <c r="H21"/>
  <c r="H22"/>
  <c r="H23"/>
  <c r="H24"/>
  <c r="H25"/>
  <c r="H26"/>
  <c r="H27"/>
  <c r="H28"/>
  <c r="H29"/>
  <c r="H30"/>
  <c r="J5"/>
  <c r="J6"/>
  <c r="J7"/>
  <c r="J8"/>
  <c r="J9"/>
  <c r="J10"/>
  <c r="J11"/>
  <c r="J12"/>
  <c r="J13"/>
  <c r="J14"/>
  <c r="J15"/>
  <c r="J16"/>
  <c r="J17"/>
  <c r="J18"/>
  <c r="J19"/>
  <c r="J20"/>
  <c r="J21"/>
  <c r="J22"/>
  <c r="J23"/>
  <c r="J24"/>
  <c r="J25"/>
  <c r="J26"/>
  <c r="J27"/>
  <c r="J28"/>
  <c r="J29"/>
  <c r="J30"/>
  <c r="L5"/>
  <c r="L6"/>
  <c r="L7"/>
  <c r="L8"/>
  <c r="L9"/>
  <c r="L10"/>
  <c r="L11"/>
  <c r="L12"/>
  <c r="L13"/>
  <c r="L14"/>
  <c r="L15"/>
  <c r="L16"/>
  <c r="L17"/>
  <c r="L18"/>
  <c r="L19"/>
  <c r="L20"/>
  <c r="L21"/>
  <c r="L22"/>
  <c r="L23"/>
  <c r="L24"/>
  <c r="L25"/>
  <c r="L26"/>
  <c r="L27"/>
  <c r="L28"/>
  <c r="L29"/>
  <c r="L30"/>
  <c r="L4"/>
  <c r="J4"/>
  <c r="H4"/>
  <c r="EJ5" l="1"/>
  <c r="EK5" s="1"/>
  <c r="EN5"/>
  <c r="EO5" s="1"/>
  <c r="EP5" s="1"/>
  <c r="ER5"/>
  <c r="ES5"/>
  <c r="ET5" s="1"/>
  <c r="EJ6"/>
  <c r="EK6" s="1"/>
  <c r="EN6"/>
  <c r="EO6" s="1"/>
  <c r="ER6"/>
  <c r="ES6"/>
  <c r="ET6" s="1"/>
  <c r="EJ7"/>
  <c r="EK7" s="1"/>
  <c r="EL7" s="1"/>
  <c r="EN7"/>
  <c r="EO7" s="1"/>
  <c r="ER7"/>
  <c r="ES7" s="1"/>
  <c r="EJ8"/>
  <c r="EK8" s="1"/>
  <c r="EL8" s="1"/>
  <c r="EN8"/>
  <c r="EO8" s="1"/>
  <c r="ER8"/>
  <c r="ES8" s="1"/>
  <c r="ET8" s="1"/>
  <c r="EJ9"/>
  <c r="EK9"/>
  <c r="EL9" s="1"/>
  <c r="EN9"/>
  <c r="EO9" s="1"/>
  <c r="ER9"/>
  <c r="ES9" s="1"/>
  <c r="EJ10"/>
  <c r="EK10"/>
  <c r="EL10" s="1"/>
  <c r="EN10"/>
  <c r="EO10" s="1"/>
  <c r="ER10"/>
  <c r="ES10" s="1"/>
  <c r="ET10" s="1"/>
  <c r="EJ11"/>
  <c r="EK11" s="1"/>
  <c r="EL11" s="1"/>
  <c r="EN11"/>
  <c r="EO11" s="1"/>
  <c r="ER11"/>
  <c r="ES11" s="1"/>
  <c r="EJ12"/>
  <c r="EK12" s="1"/>
  <c r="EL12" s="1"/>
  <c r="EN12"/>
  <c r="EO12" s="1"/>
  <c r="ER12"/>
  <c r="ES12" s="1"/>
  <c r="ET12" s="1"/>
  <c r="EJ13"/>
  <c r="EK13"/>
  <c r="EL13" s="1"/>
  <c r="EN13"/>
  <c r="EO13"/>
  <c r="EP13" s="1"/>
  <c r="ER13"/>
  <c r="ES13" s="1"/>
  <c r="ET13" s="1"/>
  <c r="EJ14"/>
  <c r="EK14" s="1"/>
  <c r="EL14" s="1"/>
  <c r="EN14"/>
  <c r="EO14" s="1"/>
  <c r="EP14" s="1"/>
  <c r="ER14"/>
  <c r="ES14" s="1"/>
  <c r="ET14" s="1"/>
  <c r="EJ15"/>
  <c r="EK15" s="1"/>
  <c r="EL15" s="1"/>
  <c r="EN15"/>
  <c r="EO15" s="1"/>
  <c r="EP15" s="1"/>
  <c r="ER15"/>
  <c r="ES15" s="1"/>
  <c r="ET15" s="1"/>
  <c r="EJ16"/>
  <c r="EK16" s="1"/>
  <c r="EL16" s="1"/>
  <c r="EN16"/>
  <c r="EO16" s="1"/>
  <c r="EP16" s="1"/>
  <c r="ER16"/>
  <c r="ES16" s="1"/>
  <c r="ET16" s="1"/>
  <c r="EJ17"/>
  <c r="EK17" s="1"/>
  <c r="EL17" s="1"/>
  <c r="EN17"/>
  <c r="EO17"/>
  <c r="EP17" s="1"/>
  <c r="ER17"/>
  <c r="ES17" s="1"/>
  <c r="ET17" s="1"/>
  <c r="EJ18"/>
  <c r="EK18" s="1"/>
  <c r="EL18" s="1"/>
  <c r="EN18"/>
  <c r="EO18" s="1"/>
  <c r="EP18" s="1"/>
  <c r="ER18"/>
  <c r="ES18" s="1"/>
  <c r="ET18" s="1"/>
  <c r="EJ19"/>
  <c r="EK19" s="1"/>
  <c r="EL19" s="1"/>
  <c r="EN19"/>
  <c r="EO19" s="1"/>
  <c r="EP19" s="1"/>
  <c r="ER19"/>
  <c r="ES19" s="1"/>
  <c r="ET19" s="1"/>
  <c r="EJ20"/>
  <c r="EK20"/>
  <c r="EL20" s="1"/>
  <c r="EN20"/>
  <c r="EO20" s="1"/>
  <c r="EP20" s="1"/>
  <c r="ER20"/>
  <c r="ES20" s="1"/>
  <c r="ET20" s="1"/>
  <c r="ER4"/>
  <c r="ES4" s="1"/>
  <c r="EU4" s="1"/>
  <c r="EN4"/>
  <c r="EO4" s="1"/>
  <c r="EQ4" s="1"/>
  <c r="EJ4"/>
  <c r="EK4" s="1"/>
  <c r="EM4" s="1"/>
  <c r="DX5"/>
  <c r="DY5" s="1"/>
  <c r="DZ5" s="1"/>
  <c r="EB5"/>
  <c r="EC5"/>
  <c r="ED5" s="1"/>
  <c r="EF5"/>
  <c r="EG5" s="1"/>
  <c r="EH5" s="1"/>
  <c r="DX6"/>
  <c r="DY6" s="1"/>
  <c r="EB6"/>
  <c r="EC6" s="1"/>
  <c r="EF6"/>
  <c r="EG6" s="1"/>
  <c r="DX7"/>
  <c r="DY7"/>
  <c r="DZ7" s="1"/>
  <c r="EB7"/>
  <c r="EC7" s="1"/>
  <c r="EF7"/>
  <c r="EG7" s="1"/>
  <c r="DX8"/>
  <c r="DY8" s="1"/>
  <c r="EB8"/>
  <c r="EC8" s="1"/>
  <c r="ED8" s="1"/>
  <c r="EF8"/>
  <c r="EG8" s="1"/>
  <c r="DX9"/>
  <c r="DY9" s="1"/>
  <c r="DZ9" s="1"/>
  <c r="EB9"/>
  <c r="EC9" s="1"/>
  <c r="ED9" s="1"/>
  <c r="EF9"/>
  <c r="EG9" s="1"/>
  <c r="EH9" s="1"/>
  <c r="DX10"/>
  <c r="DY10" s="1"/>
  <c r="EB10"/>
  <c r="EC10" s="1"/>
  <c r="EF10"/>
  <c r="EG10" s="1"/>
  <c r="DX11"/>
  <c r="DY11" s="1"/>
  <c r="DZ11" s="1"/>
  <c r="EB11"/>
  <c r="EC11" s="1"/>
  <c r="EF11"/>
  <c r="EG11" s="1"/>
  <c r="DX12"/>
  <c r="DY12" s="1"/>
  <c r="EB12"/>
  <c r="EC12" s="1"/>
  <c r="ED12" s="1"/>
  <c r="EF12"/>
  <c r="EG12" s="1"/>
  <c r="DX13"/>
  <c r="DY13" s="1"/>
  <c r="DZ13" s="1"/>
  <c r="EB13"/>
  <c r="EC13" s="1"/>
  <c r="ED13" s="1"/>
  <c r="EF13"/>
  <c r="EG13" s="1"/>
  <c r="EH13" s="1"/>
  <c r="DX14"/>
  <c r="DY14" s="1"/>
  <c r="EB14"/>
  <c r="EC14" s="1"/>
  <c r="EF14"/>
  <c r="EG14" s="1"/>
  <c r="DX15"/>
  <c r="DY15" s="1"/>
  <c r="DZ15" s="1"/>
  <c r="EB15"/>
  <c r="EC15" s="1"/>
  <c r="EF15"/>
  <c r="EG15" s="1"/>
  <c r="DX16"/>
  <c r="DY16" s="1"/>
  <c r="EB16"/>
  <c r="EC16" s="1"/>
  <c r="ED16" s="1"/>
  <c r="EF16"/>
  <c r="EG16" s="1"/>
  <c r="DX17"/>
  <c r="DY17" s="1"/>
  <c r="DZ17" s="1"/>
  <c r="EB17"/>
  <c r="EC17" s="1"/>
  <c r="ED17" s="1"/>
  <c r="EF17"/>
  <c r="EG17" s="1"/>
  <c r="EH17" s="1"/>
  <c r="DX18"/>
  <c r="DY18" s="1"/>
  <c r="EB18"/>
  <c r="EC18" s="1"/>
  <c r="EF18"/>
  <c r="EG18" s="1"/>
  <c r="DX19"/>
  <c r="DY19" s="1"/>
  <c r="DZ19" s="1"/>
  <c r="EB19"/>
  <c r="EC19" s="1"/>
  <c r="EF19"/>
  <c r="EG19" s="1"/>
  <c r="DY4"/>
  <c r="EA4" s="1"/>
  <c r="EF4"/>
  <c r="EG4" s="1"/>
  <c r="EB4"/>
  <c r="EC4" s="1"/>
  <c r="DX4"/>
  <c r="DT8"/>
  <c r="DT9"/>
  <c r="DT10"/>
  <c r="DT11"/>
  <c r="DT12"/>
  <c r="DT13"/>
  <c r="DT14"/>
  <c r="DT15"/>
  <c r="DT16"/>
  <c r="DT17"/>
  <c r="DT18"/>
  <c r="DT19"/>
  <c r="DT20"/>
  <c r="DT4"/>
  <c r="DT5"/>
  <c r="DT6"/>
  <c r="DT7"/>
  <c r="DU7" s="1"/>
  <c r="DV7" s="1"/>
  <c r="DL5"/>
  <c r="DM5"/>
  <c r="DN5" s="1"/>
  <c r="DP5"/>
  <c r="DQ5" s="1"/>
  <c r="DU5"/>
  <c r="DV5" s="1"/>
  <c r="DL6"/>
  <c r="DM6" s="1"/>
  <c r="DP6"/>
  <c r="DQ6" s="1"/>
  <c r="DR6" s="1"/>
  <c r="DU6"/>
  <c r="DV6" s="1"/>
  <c r="DL7"/>
  <c r="DM7" s="1"/>
  <c r="DN7" s="1"/>
  <c r="DP7"/>
  <c r="DQ7" s="1"/>
  <c r="DR7" s="1"/>
  <c r="DL8"/>
  <c r="DM8" s="1"/>
  <c r="DP8"/>
  <c r="DQ8" s="1"/>
  <c r="DU8"/>
  <c r="DV8" s="1"/>
  <c r="DL9"/>
  <c r="DM9" s="1"/>
  <c r="DN9" s="1"/>
  <c r="DP9"/>
  <c r="DQ9" s="1"/>
  <c r="DU9"/>
  <c r="DV9" s="1"/>
  <c r="DL10"/>
  <c r="DM10" s="1"/>
  <c r="DP10"/>
  <c r="DQ10" s="1"/>
  <c r="DR10" s="1"/>
  <c r="DU10"/>
  <c r="DV10" s="1"/>
  <c r="DL11"/>
  <c r="DM11" s="1"/>
  <c r="DN11" s="1"/>
  <c r="DP11"/>
  <c r="DQ11" s="1"/>
  <c r="DR11" s="1"/>
  <c r="DU11"/>
  <c r="DV11" s="1"/>
  <c r="DL12"/>
  <c r="DM12" s="1"/>
  <c r="DP12"/>
  <c r="DQ12" s="1"/>
  <c r="DU12"/>
  <c r="DV12" s="1"/>
  <c r="DL13"/>
  <c r="DM13" s="1"/>
  <c r="DN13" s="1"/>
  <c r="DP13"/>
  <c r="DQ13" s="1"/>
  <c r="DU13"/>
  <c r="DV13" s="1"/>
  <c r="DL14"/>
  <c r="DM14" s="1"/>
  <c r="DP14"/>
  <c r="DQ14" s="1"/>
  <c r="DR14" s="1"/>
  <c r="DU14"/>
  <c r="DV14" s="1"/>
  <c r="DL15"/>
  <c r="DM15" s="1"/>
  <c r="DN15" s="1"/>
  <c r="DP15"/>
  <c r="DQ15" s="1"/>
  <c r="DR15" s="1"/>
  <c r="DU15"/>
  <c r="DV15" s="1"/>
  <c r="DL16"/>
  <c r="DM16" s="1"/>
  <c r="DP16"/>
  <c r="DQ16" s="1"/>
  <c r="DU16"/>
  <c r="DV16" s="1"/>
  <c r="DL17"/>
  <c r="DM17" s="1"/>
  <c r="DN17" s="1"/>
  <c r="DP17"/>
  <c r="DQ17" s="1"/>
  <c r="DU17"/>
  <c r="DV17" s="1"/>
  <c r="DL18"/>
  <c r="DM18" s="1"/>
  <c r="DP18"/>
  <c r="DQ18" s="1"/>
  <c r="DR18" s="1"/>
  <c r="DU18"/>
  <c r="DV18" s="1"/>
  <c r="DL19"/>
  <c r="DM19" s="1"/>
  <c r="DN19" s="1"/>
  <c r="DP19"/>
  <c r="DQ19" s="1"/>
  <c r="DR19" s="1"/>
  <c r="DU19"/>
  <c r="DV19" s="1"/>
  <c r="DL20"/>
  <c r="DM20" s="1"/>
  <c r="DP20"/>
  <c r="DQ20" s="1"/>
  <c r="DU20"/>
  <c r="DV20" s="1"/>
  <c r="DU4"/>
  <c r="DV4" s="1"/>
  <c r="DP4"/>
  <c r="DQ4" s="1"/>
  <c r="DL4"/>
  <c r="DM4" s="1"/>
  <c r="CZ5"/>
  <c r="DA5" s="1"/>
  <c r="DD5"/>
  <c r="DE5" s="1"/>
  <c r="DH5"/>
  <c r="DI5" s="1"/>
  <c r="CZ6"/>
  <c r="DA6" s="1"/>
  <c r="DB6" s="1"/>
  <c r="DD6"/>
  <c r="DE6" s="1"/>
  <c r="DH6"/>
  <c r="DI6" s="1"/>
  <c r="CZ7"/>
  <c r="DA7" s="1"/>
  <c r="DD7"/>
  <c r="DE7"/>
  <c r="DF7" s="1"/>
  <c r="DH7"/>
  <c r="DI7" s="1"/>
  <c r="CZ8"/>
  <c r="DA8" s="1"/>
  <c r="DB8" s="1"/>
  <c r="DD8"/>
  <c r="DE8" s="1"/>
  <c r="DF8" s="1"/>
  <c r="DH8"/>
  <c r="DI8" s="1"/>
  <c r="DJ8" s="1"/>
  <c r="CZ9"/>
  <c r="DA9" s="1"/>
  <c r="DD9"/>
  <c r="DE9" s="1"/>
  <c r="DH9"/>
  <c r="DI9" s="1"/>
  <c r="CZ10"/>
  <c r="DA10" s="1"/>
  <c r="DB10" s="1"/>
  <c r="DD10"/>
  <c r="DE10" s="1"/>
  <c r="DH10"/>
  <c r="DI10" s="1"/>
  <c r="CZ11"/>
  <c r="DA11" s="1"/>
  <c r="DD11"/>
  <c r="DE11"/>
  <c r="DF11" s="1"/>
  <c r="DH11"/>
  <c r="DI11" s="1"/>
  <c r="CZ12"/>
  <c r="DA12" s="1"/>
  <c r="DB12" s="1"/>
  <c r="DD12"/>
  <c r="DE12"/>
  <c r="DF12" s="1"/>
  <c r="DH12"/>
  <c r="DI12" s="1"/>
  <c r="DJ12" s="1"/>
  <c r="CZ13"/>
  <c r="DA13" s="1"/>
  <c r="DD13"/>
  <c r="DE13" s="1"/>
  <c r="DH13"/>
  <c r="DI13" s="1"/>
  <c r="CZ14"/>
  <c r="DA14"/>
  <c r="DB14" s="1"/>
  <c r="DD14"/>
  <c r="DE14" s="1"/>
  <c r="DH14"/>
  <c r="DI14" s="1"/>
  <c r="CZ15"/>
  <c r="DA15" s="1"/>
  <c r="DD15"/>
  <c r="DE15" s="1"/>
  <c r="DF15" s="1"/>
  <c r="DH15"/>
  <c r="DI15" s="1"/>
  <c r="CZ16"/>
  <c r="DA16" s="1"/>
  <c r="DB16" s="1"/>
  <c r="DD16"/>
  <c r="DE16" s="1"/>
  <c r="DF16" s="1"/>
  <c r="DH16"/>
  <c r="DI16" s="1"/>
  <c r="DJ16" s="1"/>
  <c r="CZ17"/>
  <c r="DA17" s="1"/>
  <c r="DD17"/>
  <c r="DE17" s="1"/>
  <c r="DH17"/>
  <c r="DI17" s="1"/>
  <c r="CZ18"/>
  <c r="DA18" s="1"/>
  <c r="DB18" s="1"/>
  <c r="DD18"/>
  <c r="DE18" s="1"/>
  <c r="DH18"/>
  <c r="DI18" s="1"/>
  <c r="CZ19"/>
  <c r="DA19" s="1"/>
  <c r="DD19"/>
  <c r="DE19" s="1"/>
  <c r="DF19" s="1"/>
  <c r="DH19"/>
  <c r="DI19" s="1"/>
  <c r="CZ20"/>
  <c r="DA20" s="1"/>
  <c r="DB20" s="1"/>
  <c r="DD20"/>
  <c r="DE20" s="1"/>
  <c r="DF20" s="1"/>
  <c r="DH20"/>
  <c r="DI20" s="1"/>
  <c r="DJ20" s="1"/>
  <c r="DH4"/>
  <c r="DI4" s="1"/>
  <c r="DD4"/>
  <c r="DE4" s="1"/>
  <c r="CZ4"/>
  <c r="DA4" s="1"/>
  <c r="CN5"/>
  <c r="CO5" s="1"/>
  <c r="CP5" s="1"/>
  <c r="CR5"/>
  <c r="CS5" s="1"/>
  <c r="CV5"/>
  <c r="CW5" s="1"/>
  <c r="CN6"/>
  <c r="CO6" s="1"/>
  <c r="CR6"/>
  <c r="CS6"/>
  <c r="CT6" s="1"/>
  <c r="CV6"/>
  <c r="CW6" s="1"/>
  <c r="CN7"/>
  <c r="CO7" s="1"/>
  <c r="CP7" s="1"/>
  <c r="CR7"/>
  <c r="CS7"/>
  <c r="CT7" s="1"/>
  <c r="CV7"/>
  <c r="CW7" s="1"/>
  <c r="CX7" s="1"/>
  <c r="CN8"/>
  <c r="CO8" s="1"/>
  <c r="CR8"/>
  <c r="CS8" s="1"/>
  <c r="CV8"/>
  <c r="CW8" s="1"/>
  <c r="CN9"/>
  <c r="CO9"/>
  <c r="CP9" s="1"/>
  <c r="CR9"/>
  <c r="CS9" s="1"/>
  <c r="CV9"/>
  <c r="CW9" s="1"/>
  <c r="CN10"/>
  <c r="CO10" s="1"/>
  <c r="CR10"/>
  <c r="CS10" s="1"/>
  <c r="CT10" s="1"/>
  <c r="CV10"/>
  <c r="CW10" s="1"/>
  <c r="CN11"/>
  <c r="CO11" s="1"/>
  <c r="CP11" s="1"/>
  <c r="CR11"/>
  <c r="CS11" s="1"/>
  <c r="CT11" s="1"/>
  <c r="CV11"/>
  <c r="CW11" s="1"/>
  <c r="CX11" s="1"/>
  <c r="CN12"/>
  <c r="CO12" s="1"/>
  <c r="CR12"/>
  <c r="CS12" s="1"/>
  <c r="CV12"/>
  <c r="CW12" s="1"/>
  <c r="CN13"/>
  <c r="CO13"/>
  <c r="CP13" s="1"/>
  <c r="CR13"/>
  <c r="CS13" s="1"/>
  <c r="CV13"/>
  <c r="CW13" s="1"/>
  <c r="CN14"/>
  <c r="CO14" s="1"/>
  <c r="CR14"/>
  <c r="CS14" s="1"/>
  <c r="CT14" s="1"/>
  <c r="CV14"/>
  <c r="CW14" s="1"/>
  <c r="CN15"/>
  <c r="CO15" s="1"/>
  <c r="CR15"/>
  <c r="CS15" s="1"/>
  <c r="CV15"/>
  <c r="CW15" s="1"/>
  <c r="CX15" s="1"/>
  <c r="CN16"/>
  <c r="CO16" s="1"/>
  <c r="CR16"/>
  <c r="CS16" s="1"/>
  <c r="CT16" s="1"/>
  <c r="CV16"/>
  <c r="CW16" s="1"/>
  <c r="CN17"/>
  <c r="CO17" s="1"/>
  <c r="CR17"/>
  <c r="CS17" s="1"/>
  <c r="CT17" s="1"/>
  <c r="CV17"/>
  <c r="CW17" s="1"/>
  <c r="CN18"/>
  <c r="CO18" s="1"/>
  <c r="CP18" s="1"/>
  <c r="CR18"/>
  <c r="CS18" s="1"/>
  <c r="CT18" s="1"/>
  <c r="CV18"/>
  <c r="CW18" s="1"/>
  <c r="CX18" s="1"/>
  <c r="CN19"/>
  <c r="CO19" s="1"/>
  <c r="CR19"/>
  <c r="CS19" s="1"/>
  <c r="CV19"/>
  <c r="CW19" s="1"/>
  <c r="CN20"/>
  <c r="CO20"/>
  <c r="CP20" s="1"/>
  <c r="CR20"/>
  <c r="CS20" s="1"/>
  <c r="CV20"/>
  <c r="CW20" s="1"/>
  <c r="CV4"/>
  <c r="CW4" s="1"/>
  <c r="CR4"/>
  <c r="CS4" s="1"/>
  <c r="CN4"/>
  <c r="CO4" s="1"/>
  <c r="CB5"/>
  <c r="CC5" s="1"/>
  <c r="CF5"/>
  <c r="CG5" s="1"/>
  <c r="CH5" s="1"/>
  <c r="CJ5"/>
  <c r="CK5" s="1"/>
  <c r="CB6"/>
  <c r="CC6" s="1"/>
  <c r="CD6" s="1"/>
  <c r="CF6"/>
  <c r="CG6"/>
  <c r="CH6" s="1"/>
  <c r="CJ6"/>
  <c r="CK6" s="1"/>
  <c r="CL6" s="1"/>
  <c r="CB7"/>
  <c r="CC7" s="1"/>
  <c r="CF7"/>
  <c r="CG7" s="1"/>
  <c r="CJ7"/>
  <c r="CK7" s="1"/>
  <c r="CB8"/>
  <c r="CC8"/>
  <c r="CD8" s="1"/>
  <c r="CF8"/>
  <c r="CG8" s="1"/>
  <c r="CJ8"/>
  <c r="CK8" s="1"/>
  <c r="CB9"/>
  <c r="CC9" s="1"/>
  <c r="CF9"/>
  <c r="CG9"/>
  <c r="CH9" s="1"/>
  <c r="CJ9"/>
  <c r="CK9" s="1"/>
  <c r="CB10"/>
  <c r="CC10"/>
  <c r="CD10" s="1"/>
  <c r="CF10"/>
  <c r="CG10" s="1"/>
  <c r="CH10" s="1"/>
  <c r="CJ10"/>
  <c r="CK10" s="1"/>
  <c r="CL10" s="1"/>
  <c r="CB11"/>
  <c r="CC11" s="1"/>
  <c r="CF11"/>
  <c r="CG11" s="1"/>
  <c r="CJ11"/>
  <c r="CK11" s="1"/>
  <c r="CB12"/>
  <c r="CC12" s="1"/>
  <c r="CD12" s="1"/>
  <c r="CF12"/>
  <c r="CG12" s="1"/>
  <c r="CJ12"/>
  <c r="CK12" s="1"/>
  <c r="CB13"/>
  <c r="CC13" s="1"/>
  <c r="CF13"/>
  <c r="CG13"/>
  <c r="CH13" s="1"/>
  <c r="CJ13"/>
  <c r="CK13" s="1"/>
  <c r="CB14"/>
  <c r="CC14" s="1"/>
  <c r="CD14" s="1"/>
  <c r="CF14"/>
  <c r="CG14"/>
  <c r="CH14" s="1"/>
  <c r="CJ14"/>
  <c r="CK14" s="1"/>
  <c r="CL14" s="1"/>
  <c r="CB15"/>
  <c r="CC15" s="1"/>
  <c r="CF15"/>
  <c r="CG15" s="1"/>
  <c r="CJ15"/>
  <c r="CK15" s="1"/>
  <c r="CB16"/>
  <c r="CC16"/>
  <c r="CD16" s="1"/>
  <c r="CF16"/>
  <c r="CG16" s="1"/>
  <c r="CJ16"/>
  <c r="CK16" s="1"/>
  <c r="CB17"/>
  <c r="CC17" s="1"/>
  <c r="CF17"/>
  <c r="CG17"/>
  <c r="CH17" s="1"/>
  <c r="CJ17"/>
  <c r="CK17" s="1"/>
  <c r="CB18"/>
  <c r="CC18"/>
  <c r="CD18" s="1"/>
  <c r="CF18"/>
  <c r="CG18" s="1"/>
  <c r="CH18" s="1"/>
  <c r="CJ18"/>
  <c r="CK18" s="1"/>
  <c r="CL18" s="1"/>
  <c r="CB19"/>
  <c r="CC19" s="1"/>
  <c r="CF19"/>
  <c r="CG19" s="1"/>
  <c r="CJ19"/>
  <c r="CK19" s="1"/>
  <c r="CB20"/>
  <c r="CC20" s="1"/>
  <c r="CD20" s="1"/>
  <c r="CF20"/>
  <c r="CG20" s="1"/>
  <c r="CJ20"/>
  <c r="CK20" s="1"/>
  <c r="CJ4"/>
  <c r="CK4" s="1"/>
  <c r="CF4"/>
  <c r="CG4" s="1"/>
  <c r="CB4"/>
  <c r="CC4" s="1"/>
  <c r="BP5"/>
  <c r="BQ5" s="1"/>
  <c r="BR5" s="1"/>
  <c r="BT5"/>
  <c r="BU5" s="1"/>
  <c r="BX5"/>
  <c r="BY5" s="1"/>
  <c r="BP6"/>
  <c r="BQ6" s="1"/>
  <c r="BT6"/>
  <c r="BU6" s="1"/>
  <c r="BX6"/>
  <c r="BY6" s="1"/>
  <c r="BP7"/>
  <c r="BQ7" s="1"/>
  <c r="BT7"/>
  <c r="BU7" s="1"/>
  <c r="BX7"/>
  <c r="BY7" s="1"/>
  <c r="BP8"/>
  <c r="BQ8"/>
  <c r="BR8" s="1"/>
  <c r="BT8"/>
  <c r="BU8" s="1"/>
  <c r="BX8"/>
  <c r="BY8" s="1"/>
  <c r="BP9"/>
  <c r="BQ9" s="1"/>
  <c r="BR9" s="1"/>
  <c r="BT9"/>
  <c r="BU9" s="1"/>
  <c r="BX9"/>
  <c r="BY9" s="1"/>
  <c r="BP10"/>
  <c r="BQ10" s="1"/>
  <c r="BT10"/>
  <c r="BU10" s="1"/>
  <c r="BX10"/>
  <c r="BY10" s="1"/>
  <c r="BP11"/>
  <c r="BQ11" s="1"/>
  <c r="BT11"/>
  <c r="BU11" s="1"/>
  <c r="BX11"/>
  <c r="BY11" s="1"/>
  <c r="BP12"/>
  <c r="BQ12"/>
  <c r="BR12" s="1"/>
  <c r="BT12"/>
  <c r="BU12" s="1"/>
  <c r="BX12"/>
  <c r="BY12" s="1"/>
  <c r="BP13"/>
  <c r="BQ13" s="1"/>
  <c r="BR13" s="1"/>
  <c r="BT13"/>
  <c r="BU13" s="1"/>
  <c r="BX13"/>
  <c r="BY13" s="1"/>
  <c r="BP14"/>
  <c r="BQ14" s="1"/>
  <c r="BT14"/>
  <c r="BU14" s="1"/>
  <c r="BX14"/>
  <c r="BY14" s="1"/>
  <c r="BP15"/>
  <c r="BQ15" s="1"/>
  <c r="BT15"/>
  <c r="BU15" s="1"/>
  <c r="BX15"/>
  <c r="BY15" s="1"/>
  <c r="BP16"/>
  <c r="BQ16"/>
  <c r="BR16" s="1"/>
  <c r="BT16"/>
  <c r="BU16" s="1"/>
  <c r="BX16"/>
  <c r="BY16" s="1"/>
  <c r="BP17"/>
  <c r="BQ17" s="1"/>
  <c r="BR17" s="1"/>
  <c r="BT17"/>
  <c r="BU17" s="1"/>
  <c r="BX17"/>
  <c r="BY17" s="1"/>
  <c r="BP18"/>
  <c r="BQ18" s="1"/>
  <c r="BT18"/>
  <c r="BU18" s="1"/>
  <c r="BX18"/>
  <c r="BY18" s="1"/>
  <c r="BP19"/>
  <c r="BQ19" s="1"/>
  <c r="BT19"/>
  <c r="BU19" s="1"/>
  <c r="BX19"/>
  <c r="BY19" s="1"/>
  <c r="BP20"/>
  <c r="BT20"/>
  <c r="BX20"/>
  <c r="BX4"/>
  <c r="BY4" s="1"/>
  <c r="BT4"/>
  <c r="BU4" s="1"/>
  <c r="BP4"/>
  <c r="BQ4" s="1"/>
  <c r="BD5"/>
  <c r="BE5" s="1"/>
  <c r="BH5"/>
  <c r="BI5" s="1"/>
  <c r="BJ5" s="1"/>
  <c r="BL5"/>
  <c r="BM5" s="1"/>
  <c r="BN5" s="1"/>
  <c r="BD6"/>
  <c r="BE6" s="1"/>
  <c r="BF6" s="1"/>
  <c r="BH6"/>
  <c r="BI6"/>
  <c r="BK6" s="1"/>
  <c r="BL6"/>
  <c r="BM6" s="1"/>
  <c r="BD7"/>
  <c r="BE7" s="1"/>
  <c r="BH7"/>
  <c r="BI7" s="1"/>
  <c r="BL7"/>
  <c r="BM7"/>
  <c r="BN7" s="1"/>
  <c r="BD8"/>
  <c r="BE8" s="1"/>
  <c r="BF8" s="1"/>
  <c r="BH8"/>
  <c r="BI8" s="1"/>
  <c r="BL8"/>
  <c r="BM8" s="1"/>
  <c r="BO8" s="1"/>
  <c r="BD9"/>
  <c r="BE9" s="1"/>
  <c r="BH9"/>
  <c r="BI9" s="1"/>
  <c r="BJ9" s="1"/>
  <c r="BL9"/>
  <c r="BM9" s="1"/>
  <c r="BN9" s="1"/>
  <c r="BD10"/>
  <c r="BE10" s="1"/>
  <c r="BF10" s="1"/>
  <c r="BH10"/>
  <c r="BI10" s="1"/>
  <c r="BK10" s="1"/>
  <c r="BL10"/>
  <c r="BM10" s="1"/>
  <c r="BD11"/>
  <c r="BE11" s="1"/>
  <c r="BH11"/>
  <c r="BI11" s="1"/>
  <c r="BL11"/>
  <c r="BM11" s="1"/>
  <c r="BN11" s="1"/>
  <c r="BD12"/>
  <c r="BE12" s="1"/>
  <c r="BF12" s="1"/>
  <c r="BH12"/>
  <c r="BI12" s="1"/>
  <c r="BL12"/>
  <c r="BM12" s="1"/>
  <c r="BO12" s="1"/>
  <c r="BD13"/>
  <c r="BE13" s="1"/>
  <c r="BH13"/>
  <c r="BI13" s="1"/>
  <c r="BJ13" s="1"/>
  <c r="BL13"/>
  <c r="BM13" s="1"/>
  <c r="BN13" s="1"/>
  <c r="BD14"/>
  <c r="BE14" s="1"/>
  <c r="BF14" s="1"/>
  <c r="BH14"/>
  <c r="BI14" s="1"/>
  <c r="BK14" s="1"/>
  <c r="BL14"/>
  <c r="BM14" s="1"/>
  <c r="BD15"/>
  <c r="BE15" s="1"/>
  <c r="BH15"/>
  <c r="BI15" s="1"/>
  <c r="BL15"/>
  <c r="BM15"/>
  <c r="BN15" s="1"/>
  <c r="BD16"/>
  <c r="BE16"/>
  <c r="BF16" s="1"/>
  <c r="BH16"/>
  <c r="BI16" s="1"/>
  <c r="BL16"/>
  <c r="BM16" s="1"/>
  <c r="BO16" s="1"/>
  <c r="BD17"/>
  <c r="BE17" s="1"/>
  <c r="BH17"/>
  <c r="BI17" s="1"/>
  <c r="BJ17" s="1"/>
  <c r="BL17"/>
  <c r="BM17" s="1"/>
  <c r="BN17" s="1"/>
  <c r="BD18"/>
  <c r="BE18" s="1"/>
  <c r="BF18" s="1"/>
  <c r="BH18"/>
  <c r="BI18" s="1"/>
  <c r="BK18" s="1"/>
  <c r="BL18"/>
  <c r="BM18" s="1"/>
  <c r="BD19"/>
  <c r="BE19" s="1"/>
  <c r="BH19"/>
  <c r="BI19" s="1"/>
  <c r="BL19"/>
  <c r="BM19" s="1"/>
  <c r="BN19" s="1"/>
  <c r="BD20"/>
  <c r="BE20" s="1"/>
  <c r="BF20" s="1"/>
  <c r="BH20"/>
  <c r="BI20" s="1"/>
  <c r="BL20"/>
  <c r="BM20" s="1"/>
  <c r="BO20" s="1"/>
  <c r="BL4"/>
  <c r="BM4" s="1"/>
  <c r="BH4"/>
  <c r="BI4" s="1"/>
  <c r="BD4"/>
  <c r="BE4" s="1"/>
  <c r="AR5"/>
  <c r="AS5" s="1"/>
  <c r="AV5"/>
  <c r="AW5" s="1"/>
  <c r="AX5" s="1"/>
  <c r="AZ5"/>
  <c r="BA5" s="1"/>
  <c r="BB5" s="1"/>
  <c r="AR6"/>
  <c r="AS6" s="1"/>
  <c r="AT6" s="1"/>
  <c r="AV6"/>
  <c r="AW6"/>
  <c r="AX6" s="1"/>
  <c r="AZ6"/>
  <c r="BA6" s="1"/>
  <c r="AR7"/>
  <c r="AS7" s="1"/>
  <c r="AV7"/>
  <c r="AW7" s="1"/>
  <c r="AZ7"/>
  <c r="BA7"/>
  <c r="BB7" s="1"/>
  <c r="AR8"/>
  <c r="AS8" s="1"/>
  <c r="AT8" s="1"/>
  <c r="AV8"/>
  <c r="AW8" s="1"/>
  <c r="AZ8"/>
  <c r="BA8" s="1"/>
  <c r="BB8" s="1"/>
  <c r="AR9"/>
  <c r="AS9" s="1"/>
  <c r="AV9"/>
  <c r="AW9" s="1"/>
  <c r="AX9" s="1"/>
  <c r="AZ9"/>
  <c r="BA9" s="1"/>
  <c r="BB9" s="1"/>
  <c r="AR10"/>
  <c r="AS10" s="1"/>
  <c r="AT10" s="1"/>
  <c r="AV10"/>
  <c r="AW10" s="1"/>
  <c r="AX10" s="1"/>
  <c r="AZ10"/>
  <c r="BA10" s="1"/>
  <c r="AR11"/>
  <c r="AS11" s="1"/>
  <c r="AV11"/>
  <c r="AW11" s="1"/>
  <c r="AZ11"/>
  <c r="BA11" s="1"/>
  <c r="BB11" s="1"/>
  <c r="AR12"/>
  <c r="AS12" s="1"/>
  <c r="AT12" s="1"/>
  <c r="AV12"/>
  <c r="AW12" s="1"/>
  <c r="AZ12"/>
  <c r="BA12" s="1"/>
  <c r="BB12" s="1"/>
  <c r="AR13"/>
  <c r="AS13" s="1"/>
  <c r="AV13"/>
  <c r="AW13" s="1"/>
  <c r="AX13" s="1"/>
  <c r="AZ13"/>
  <c r="BA13"/>
  <c r="BB13" s="1"/>
  <c r="AR14"/>
  <c r="AS14" s="1"/>
  <c r="AT14" s="1"/>
  <c r="AV14"/>
  <c r="AW14" s="1"/>
  <c r="AX14" s="1"/>
  <c r="AZ14"/>
  <c r="BA14" s="1"/>
  <c r="AR15"/>
  <c r="AS15" s="1"/>
  <c r="AV15"/>
  <c r="AW15" s="1"/>
  <c r="AZ15"/>
  <c r="BA15" s="1"/>
  <c r="BB15" s="1"/>
  <c r="AR16"/>
  <c r="AS16"/>
  <c r="AT16" s="1"/>
  <c r="AV16"/>
  <c r="AW16" s="1"/>
  <c r="AZ16"/>
  <c r="BA16" s="1"/>
  <c r="BB16" s="1"/>
  <c r="AR17"/>
  <c r="AS17" s="1"/>
  <c r="AV17"/>
  <c r="AW17" s="1"/>
  <c r="AX17" s="1"/>
  <c r="AZ17"/>
  <c r="BA17" s="1"/>
  <c r="BB17" s="1"/>
  <c r="AR18"/>
  <c r="AS18"/>
  <c r="AT18" s="1"/>
  <c r="AV18"/>
  <c r="AW18" s="1"/>
  <c r="AX18" s="1"/>
  <c r="AZ18"/>
  <c r="BA18" s="1"/>
  <c r="AR19"/>
  <c r="AS19" s="1"/>
  <c r="AV19"/>
  <c r="AW19" s="1"/>
  <c r="AZ19"/>
  <c r="BA19" s="1"/>
  <c r="BB19" s="1"/>
  <c r="AR20"/>
  <c r="AS20" s="1"/>
  <c r="AT20" s="1"/>
  <c r="AV20"/>
  <c r="AW20" s="1"/>
  <c r="AZ20"/>
  <c r="BA20" s="1"/>
  <c r="BB20" s="1"/>
  <c r="AZ4"/>
  <c r="BA4" s="1"/>
  <c r="AV4"/>
  <c r="AW4" s="1"/>
  <c r="AR4"/>
  <c r="AS4" s="1"/>
  <c r="AN5"/>
  <c r="AO5" s="1"/>
  <c r="AP5" s="1"/>
  <c r="AN6"/>
  <c r="AO6"/>
  <c r="AP6" s="1"/>
  <c r="AN7"/>
  <c r="AO7"/>
  <c r="AP7" s="1"/>
  <c r="AN8"/>
  <c r="AO8"/>
  <c r="AP8" s="1"/>
  <c r="AN9"/>
  <c r="AO9"/>
  <c r="AP9" s="1"/>
  <c r="AN10"/>
  <c r="AO10"/>
  <c r="AP10" s="1"/>
  <c r="AN11"/>
  <c r="AO11"/>
  <c r="AP11" s="1"/>
  <c r="AN12"/>
  <c r="AO12"/>
  <c r="AP12" s="1"/>
  <c r="AN13"/>
  <c r="AO13"/>
  <c r="AP13" s="1"/>
  <c r="AN14"/>
  <c r="AO14"/>
  <c r="AP14" s="1"/>
  <c r="AN15"/>
  <c r="AO15"/>
  <c r="AP15" s="1"/>
  <c r="AN16"/>
  <c r="AO16"/>
  <c r="AP16" s="1"/>
  <c r="AN17"/>
  <c r="AO17"/>
  <c r="AP17" s="1"/>
  <c r="AN18"/>
  <c r="AO18"/>
  <c r="AP18" s="1"/>
  <c r="AN19"/>
  <c r="AO19"/>
  <c r="AP19" s="1"/>
  <c r="AN20"/>
  <c r="AO20"/>
  <c r="AP20" s="1"/>
  <c r="AN4"/>
  <c r="AO4" s="1"/>
  <c r="AJ5"/>
  <c r="AK5" s="1"/>
  <c r="AJ6"/>
  <c r="AK6" s="1"/>
  <c r="AL6" s="1"/>
  <c r="AJ7"/>
  <c r="AK7" s="1"/>
  <c r="AJ8"/>
  <c r="AK8"/>
  <c r="AL8" s="1"/>
  <c r="AJ9"/>
  <c r="AK9" s="1"/>
  <c r="AJ10"/>
  <c r="AK10" s="1"/>
  <c r="AL10" s="1"/>
  <c r="AJ11"/>
  <c r="AK11" s="1"/>
  <c r="AJ12"/>
  <c r="AK12" s="1"/>
  <c r="AL12" s="1"/>
  <c r="AJ13"/>
  <c r="AK13" s="1"/>
  <c r="AJ14"/>
  <c r="AK14" s="1"/>
  <c r="AL14" s="1"/>
  <c r="AJ15"/>
  <c r="AK15" s="1"/>
  <c r="AJ16"/>
  <c r="AK16" s="1"/>
  <c r="AL16" s="1"/>
  <c r="AJ17"/>
  <c r="AK17" s="1"/>
  <c r="AJ18"/>
  <c r="AK18" s="1"/>
  <c r="AL18" s="1"/>
  <c r="AJ19"/>
  <c r="AK19" s="1"/>
  <c r="AJ20"/>
  <c r="AK20" s="1"/>
  <c r="AL20" s="1"/>
  <c r="AJ4"/>
  <c r="AK4" s="1"/>
  <c r="AE5"/>
  <c r="AE6"/>
  <c r="AE4"/>
  <c r="AC5"/>
  <c r="AC6"/>
  <c r="AC4"/>
  <c r="AD5"/>
  <c r="AD6"/>
  <c r="AD4"/>
  <c r="AB5"/>
  <c r="AB6"/>
  <c r="AB4"/>
  <c r="I51"/>
  <c r="I52"/>
  <c r="I53"/>
  <c r="I54"/>
  <c r="I50"/>
  <c r="K5"/>
  <c r="M5"/>
  <c r="K6"/>
  <c r="M6"/>
  <c r="K7"/>
  <c r="M7"/>
  <c r="K8"/>
  <c r="M8"/>
  <c r="K9"/>
  <c r="M9"/>
  <c r="K10"/>
  <c r="M10"/>
  <c r="K11"/>
  <c r="M11"/>
  <c r="K12"/>
  <c r="M12"/>
  <c r="K13"/>
  <c r="M13"/>
  <c r="K14"/>
  <c r="M14"/>
  <c r="K15"/>
  <c r="M15"/>
  <c r="K16"/>
  <c r="M16"/>
  <c r="K17"/>
  <c r="M17"/>
  <c r="K18"/>
  <c r="M18"/>
  <c r="K19"/>
  <c r="M19"/>
  <c r="K20"/>
  <c r="M20"/>
  <c r="K21"/>
  <c r="M21"/>
  <c r="K22"/>
  <c r="M22"/>
  <c r="K23"/>
  <c r="M23"/>
  <c r="K24"/>
  <c r="M24"/>
  <c r="K25"/>
  <c r="M25"/>
  <c r="K26"/>
  <c r="M26"/>
  <c r="K27"/>
  <c r="M27"/>
  <c r="K28"/>
  <c r="M28"/>
  <c r="K29"/>
  <c r="M29"/>
  <c r="K30"/>
  <c r="M30"/>
  <c r="M4"/>
  <c r="K4"/>
  <c r="AF5"/>
  <c r="AG5" s="1"/>
  <c r="AH5" s="1"/>
  <c r="AF6"/>
  <c r="AG6" s="1"/>
  <c r="AH6" s="1"/>
  <c r="AF7"/>
  <c r="AG7" s="1"/>
  <c r="AH7" s="1"/>
  <c r="AF8"/>
  <c r="AG8" s="1"/>
  <c r="AH8" s="1"/>
  <c r="AF9"/>
  <c r="AG9" s="1"/>
  <c r="AH9" s="1"/>
  <c r="AF10"/>
  <c r="AG10" s="1"/>
  <c r="AH10" s="1"/>
  <c r="AF11"/>
  <c r="AG11" s="1"/>
  <c r="AH11" s="1"/>
  <c r="AF12"/>
  <c r="AG12" s="1"/>
  <c r="AH12" s="1"/>
  <c r="AF13"/>
  <c r="AG13" s="1"/>
  <c r="AH13" s="1"/>
  <c r="AF14"/>
  <c r="AG14" s="1"/>
  <c r="AH14" s="1"/>
  <c r="AF15"/>
  <c r="AG15" s="1"/>
  <c r="AH15" s="1"/>
  <c r="AF16"/>
  <c r="AG16" s="1"/>
  <c r="AH16" s="1"/>
  <c r="AF17"/>
  <c r="AG17" s="1"/>
  <c r="AH17" s="1"/>
  <c r="AF18"/>
  <c r="AG18" s="1"/>
  <c r="AH18" s="1"/>
  <c r="AF19"/>
  <c r="AG19" s="1"/>
  <c r="AH19" s="1"/>
  <c r="AF20"/>
  <c r="AG20" s="1"/>
  <c r="AH20" s="1"/>
  <c r="AF4"/>
  <c r="AG4" s="1"/>
  <c r="AI4" s="1"/>
  <c r="I5"/>
  <c r="I6"/>
  <c r="I7"/>
  <c r="I8"/>
  <c r="I9"/>
  <c r="I10"/>
  <c r="I11"/>
  <c r="I12"/>
  <c r="I13"/>
  <c r="I14"/>
  <c r="I15"/>
  <c r="I16"/>
  <c r="I17"/>
  <c r="I18"/>
  <c r="I19"/>
  <c r="I20"/>
  <c r="I21"/>
  <c r="I22"/>
  <c r="I23"/>
  <c r="I24"/>
  <c r="I25"/>
  <c r="I26"/>
  <c r="I27"/>
  <c r="I28"/>
  <c r="I29"/>
  <c r="I30"/>
  <c r="I4"/>
  <c r="P6"/>
  <c r="P7"/>
  <c r="Q7" s="1"/>
  <c r="AA7" s="1"/>
  <c r="P8"/>
  <c r="P9"/>
  <c r="Q9" s="1"/>
  <c r="AA9" s="1"/>
  <c r="P10"/>
  <c r="P11"/>
  <c r="Q11" s="1"/>
  <c r="AA11" s="1"/>
  <c r="P12"/>
  <c r="P13"/>
  <c r="Q13" s="1"/>
  <c r="AA13" s="1"/>
  <c r="P14"/>
  <c r="P15"/>
  <c r="Q15" s="1"/>
  <c r="AA15" s="1"/>
  <c r="P16"/>
  <c r="P17"/>
  <c r="Q17" s="1"/>
  <c r="AA17" s="1"/>
  <c r="P18"/>
  <c r="P19"/>
  <c r="Q19" s="1"/>
  <c r="AA19" s="1"/>
  <c r="P20"/>
  <c r="P5"/>
  <c r="P27"/>
  <c r="X27"/>
  <c r="V27"/>
  <c r="T27"/>
  <c r="R27"/>
  <c r="X6"/>
  <c r="X5"/>
  <c r="V6"/>
  <c r="V5"/>
  <c r="T6"/>
  <c r="T5"/>
  <c r="R6"/>
  <c r="R5"/>
  <c r="Q4"/>
  <c r="AA4" s="1"/>
  <c r="Q20"/>
  <c r="AA20" s="1"/>
  <c r="Q8"/>
  <c r="AA8" s="1"/>
  <c r="Q10"/>
  <c r="AA10" s="1"/>
  <c r="Q12"/>
  <c r="AA12" s="1"/>
  <c r="Q14"/>
  <c r="AA14" s="1"/>
  <c r="Q16"/>
  <c r="AA16" s="1"/>
  <c r="Q18"/>
  <c r="AA18" s="1"/>
  <c r="Q5"/>
  <c r="AA5" s="1"/>
  <c r="Q6"/>
  <c r="AA6" s="1"/>
  <c r="X11"/>
  <c r="X7"/>
  <c r="X8" s="1"/>
  <c r="X12"/>
  <c r="Y12" s="1"/>
  <c r="AE12" s="1"/>
  <c r="X13"/>
  <c r="X14"/>
  <c r="Y14" s="1"/>
  <c r="AE14" s="1"/>
  <c r="X15"/>
  <c r="Y15" s="1"/>
  <c r="AE15" s="1"/>
  <c r="X16"/>
  <c r="Y16" s="1"/>
  <c r="AE16" s="1"/>
  <c r="X17"/>
  <c r="Y17" s="1"/>
  <c r="AE17" s="1"/>
  <c r="X18"/>
  <c r="Y18" s="1"/>
  <c r="AE18" s="1"/>
  <c r="X19"/>
  <c r="Y19" s="1"/>
  <c r="AE19" s="1"/>
  <c r="X20"/>
  <c r="Y20" s="1"/>
  <c r="AE20" s="1"/>
  <c r="Y13"/>
  <c r="AE13" s="1"/>
  <c r="V8"/>
  <c r="W8" s="1"/>
  <c r="AD8" s="1"/>
  <c r="V9"/>
  <c r="W9" s="1"/>
  <c r="AD9" s="1"/>
  <c r="V10"/>
  <c r="W10" s="1"/>
  <c r="AD10" s="1"/>
  <c r="V11"/>
  <c r="W11" s="1"/>
  <c r="AD11" s="1"/>
  <c r="V12"/>
  <c r="W12" s="1"/>
  <c r="AD12" s="1"/>
  <c r="V13"/>
  <c r="W13" s="1"/>
  <c r="AD13" s="1"/>
  <c r="V14"/>
  <c r="W14" s="1"/>
  <c r="AD14" s="1"/>
  <c r="V15"/>
  <c r="W15" s="1"/>
  <c r="AD15" s="1"/>
  <c r="V16"/>
  <c r="W16" s="1"/>
  <c r="AD16" s="1"/>
  <c r="V17"/>
  <c r="W17" s="1"/>
  <c r="AD17" s="1"/>
  <c r="V18"/>
  <c r="W18" s="1"/>
  <c r="AD18" s="1"/>
  <c r="V19"/>
  <c r="W19" s="1"/>
  <c r="AD19" s="1"/>
  <c r="V20"/>
  <c r="W20" s="1"/>
  <c r="AD20" s="1"/>
  <c r="EB20" s="1"/>
  <c r="EC20" s="1"/>
  <c r="ED20" s="1"/>
  <c r="V7"/>
  <c r="W7" s="1"/>
  <c r="AD7" s="1"/>
  <c r="T8"/>
  <c r="U8" s="1"/>
  <c r="AC8" s="1"/>
  <c r="T9"/>
  <c r="U9" s="1"/>
  <c r="AC9" s="1"/>
  <c r="T10"/>
  <c r="U10" s="1"/>
  <c r="AC10" s="1"/>
  <c r="T11"/>
  <c r="U11" s="1"/>
  <c r="AC11" s="1"/>
  <c r="T12"/>
  <c r="U12" s="1"/>
  <c r="AC12" s="1"/>
  <c r="T13"/>
  <c r="U13" s="1"/>
  <c r="AC13" s="1"/>
  <c r="T14"/>
  <c r="U14" s="1"/>
  <c r="AC14" s="1"/>
  <c r="T15"/>
  <c r="U15" s="1"/>
  <c r="AC15" s="1"/>
  <c r="T16"/>
  <c r="U16" s="1"/>
  <c r="AC16" s="1"/>
  <c r="T17"/>
  <c r="U17" s="1"/>
  <c r="AC17" s="1"/>
  <c r="T18"/>
  <c r="U18" s="1"/>
  <c r="AC18" s="1"/>
  <c r="T19"/>
  <c r="U19" s="1"/>
  <c r="AC19" s="1"/>
  <c r="T20"/>
  <c r="T7"/>
  <c r="U7" s="1"/>
  <c r="AC7" s="1"/>
  <c r="R8"/>
  <c r="R9"/>
  <c r="R10"/>
  <c r="R11"/>
  <c r="R12"/>
  <c r="R13"/>
  <c r="R14"/>
  <c r="R15"/>
  <c r="R16"/>
  <c r="R17"/>
  <c r="R18"/>
  <c r="R19"/>
  <c r="R20"/>
  <c r="R7"/>
  <c r="U20"/>
  <c r="AC20" s="1"/>
  <c r="BZ10" l="1"/>
  <c r="CA10"/>
  <c r="BZ14"/>
  <c r="CA14"/>
  <c r="BZ12"/>
  <c r="CA12"/>
  <c r="BZ6"/>
  <c r="CA6"/>
  <c r="CX16"/>
  <c r="CY16"/>
  <c r="BZ18"/>
  <c r="CA18"/>
  <c r="BZ16"/>
  <c r="CA16"/>
  <c r="BZ8"/>
  <c r="CA8"/>
  <c r="BB18"/>
  <c r="BC18"/>
  <c r="BB10"/>
  <c r="BC10"/>
  <c r="BN18"/>
  <c r="BO18"/>
  <c r="BN10"/>
  <c r="BO10"/>
  <c r="BZ17"/>
  <c r="CA17"/>
  <c r="BZ13"/>
  <c r="CA13"/>
  <c r="BZ9"/>
  <c r="CA9"/>
  <c r="BZ5"/>
  <c r="CA5"/>
  <c r="CL20"/>
  <c r="CM20"/>
  <c r="CL19"/>
  <c r="CM19"/>
  <c r="CL13"/>
  <c r="CM13"/>
  <c r="CL12"/>
  <c r="CM12"/>
  <c r="CL11"/>
  <c r="CM11"/>
  <c r="CL5"/>
  <c r="CM5"/>
  <c r="CX20"/>
  <c r="CY20"/>
  <c r="CX19"/>
  <c r="CY19"/>
  <c r="CX10"/>
  <c r="CY10"/>
  <c r="CX9"/>
  <c r="CY9"/>
  <c r="CX8"/>
  <c r="CY8"/>
  <c r="DJ19"/>
  <c r="DK19"/>
  <c r="DJ18"/>
  <c r="DK18"/>
  <c r="DJ17"/>
  <c r="DK17"/>
  <c r="DJ11"/>
  <c r="DK11"/>
  <c r="DJ10"/>
  <c r="DK10"/>
  <c r="DJ9"/>
  <c r="DK9"/>
  <c r="EH19"/>
  <c r="EI19"/>
  <c r="EH18"/>
  <c r="EI18"/>
  <c r="EH12"/>
  <c r="EI12"/>
  <c r="EH11"/>
  <c r="EI11"/>
  <c r="EH10"/>
  <c r="EI10"/>
  <c r="ET9"/>
  <c r="EU9"/>
  <c r="BB14"/>
  <c r="BC14"/>
  <c r="BB6"/>
  <c r="BC6"/>
  <c r="BN14"/>
  <c r="BO14"/>
  <c r="BN6"/>
  <c r="BO6"/>
  <c r="CA19"/>
  <c r="BZ19"/>
  <c r="CA15"/>
  <c r="BZ15"/>
  <c r="CA11"/>
  <c r="BZ11"/>
  <c r="CA7"/>
  <c r="BZ7"/>
  <c r="CL17"/>
  <c r="CM17"/>
  <c r="CL16"/>
  <c r="CM16"/>
  <c r="CL15"/>
  <c r="CM15"/>
  <c r="CL9"/>
  <c r="CM9"/>
  <c r="CL8"/>
  <c r="CM8"/>
  <c r="CL7"/>
  <c r="CM7"/>
  <c r="CX17"/>
  <c r="CY17"/>
  <c r="CX14"/>
  <c r="CY14"/>
  <c r="CX13"/>
  <c r="CY13"/>
  <c r="CX12"/>
  <c r="CY12"/>
  <c r="CX6"/>
  <c r="CY6"/>
  <c r="CX5"/>
  <c r="CY5"/>
  <c r="DJ15"/>
  <c r="DK15"/>
  <c r="DJ14"/>
  <c r="DK14"/>
  <c r="DJ13"/>
  <c r="DK13"/>
  <c r="DJ7"/>
  <c r="DK7"/>
  <c r="DJ6"/>
  <c r="DK6"/>
  <c r="DJ5"/>
  <c r="DK5"/>
  <c r="EH16"/>
  <c r="EI16"/>
  <c r="EH15"/>
  <c r="EI15"/>
  <c r="EH14"/>
  <c r="EI14"/>
  <c r="EH8"/>
  <c r="EI8"/>
  <c r="EH7"/>
  <c r="EI7"/>
  <c r="EH6"/>
  <c r="EI6"/>
  <c r="ET11"/>
  <c r="EU11"/>
  <c r="ET7"/>
  <c r="EU7"/>
  <c r="AQ19"/>
  <c r="AQ17"/>
  <c r="AQ15"/>
  <c r="AQ13"/>
  <c r="AQ11"/>
  <c r="AQ9"/>
  <c r="AQ7"/>
  <c r="AQ5"/>
  <c r="BN20"/>
  <c r="BN16"/>
  <c r="BN12"/>
  <c r="BN8"/>
  <c r="AQ20"/>
  <c r="AQ18"/>
  <c r="AQ16"/>
  <c r="AQ14"/>
  <c r="AQ12"/>
  <c r="AQ10"/>
  <c r="AQ8"/>
  <c r="AQ6"/>
  <c r="BC20"/>
  <c r="BC19"/>
  <c r="BC17"/>
  <c r="BC16"/>
  <c r="BC15"/>
  <c r="BC13"/>
  <c r="BC12"/>
  <c r="BC11"/>
  <c r="BC9"/>
  <c r="BC8"/>
  <c r="BC7"/>
  <c r="BC5"/>
  <c r="BO19"/>
  <c r="BO17"/>
  <c r="BO15"/>
  <c r="BO13"/>
  <c r="BO11"/>
  <c r="BO9"/>
  <c r="BO7"/>
  <c r="BO5"/>
  <c r="CM18"/>
  <c r="CM14"/>
  <c r="CM10"/>
  <c r="CM6"/>
  <c r="CW21"/>
  <c r="CW24" s="1"/>
  <c r="CX24" s="1"/>
  <c r="D23" i="2" s="1"/>
  <c r="CY18" i="1"/>
  <c r="CY15"/>
  <c r="CY11"/>
  <c r="CY7"/>
  <c r="DK20"/>
  <c r="DK16"/>
  <c r="DK12"/>
  <c r="DK8"/>
  <c r="EI17"/>
  <c r="EI13"/>
  <c r="EI9"/>
  <c r="EI5"/>
  <c r="EU20"/>
  <c r="EU18"/>
  <c r="EU16"/>
  <c r="EU14"/>
  <c r="EU12"/>
  <c r="EU10"/>
  <c r="EU8"/>
  <c r="EU6"/>
  <c r="EU19"/>
  <c r="EU17"/>
  <c r="EU15"/>
  <c r="EU13"/>
  <c r="EU5"/>
  <c r="AL19"/>
  <c r="AM19"/>
  <c r="AL15"/>
  <c r="AM15"/>
  <c r="AL11"/>
  <c r="AM11"/>
  <c r="AL7"/>
  <c r="AM7"/>
  <c r="BW17"/>
  <c r="BV17"/>
  <c r="BW13"/>
  <c r="BV13"/>
  <c r="BW9"/>
  <c r="BV9"/>
  <c r="BW5"/>
  <c r="BV5"/>
  <c r="CH20"/>
  <c r="CI20"/>
  <c r="CH19"/>
  <c r="CI19"/>
  <c r="CH16"/>
  <c r="CI16"/>
  <c r="CH15"/>
  <c r="CI15"/>
  <c r="CH12"/>
  <c r="CI12"/>
  <c r="CH11"/>
  <c r="CI11"/>
  <c r="CH8"/>
  <c r="CI8"/>
  <c r="CH7"/>
  <c r="CI7"/>
  <c r="CT20"/>
  <c r="CU20"/>
  <c r="CT13"/>
  <c r="CU13"/>
  <c r="CT12"/>
  <c r="CU12"/>
  <c r="CT9"/>
  <c r="CU9"/>
  <c r="CT8"/>
  <c r="CU8"/>
  <c r="CT5"/>
  <c r="CU5"/>
  <c r="DF18"/>
  <c r="DG18"/>
  <c r="DF17"/>
  <c r="DG17"/>
  <c r="DF14"/>
  <c r="DG14"/>
  <c r="DF13"/>
  <c r="DG13"/>
  <c r="DF10"/>
  <c r="DG10"/>
  <c r="DF9"/>
  <c r="DG9"/>
  <c r="DF6"/>
  <c r="DG6"/>
  <c r="DR20"/>
  <c r="DS20"/>
  <c r="DR17"/>
  <c r="DS17"/>
  <c r="DR16"/>
  <c r="DS16"/>
  <c r="DR13"/>
  <c r="DS13"/>
  <c r="DR12"/>
  <c r="DS12"/>
  <c r="DR9"/>
  <c r="DS9"/>
  <c r="DR8"/>
  <c r="DS8"/>
  <c r="DR5"/>
  <c r="DS5"/>
  <c r="ED19"/>
  <c r="EE19"/>
  <c r="ED18"/>
  <c r="EE18"/>
  <c r="ED15"/>
  <c r="EE15"/>
  <c r="ED14"/>
  <c r="EE14"/>
  <c r="ED11"/>
  <c r="EE11"/>
  <c r="ED10"/>
  <c r="EE10"/>
  <c r="ED7"/>
  <c r="EE7"/>
  <c r="ED6"/>
  <c r="EE6"/>
  <c r="EP11"/>
  <c r="EQ11"/>
  <c r="EP9"/>
  <c r="EQ9"/>
  <c r="EP7"/>
  <c r="EQ7"/>
  <c r="AL17"/>
  <c r="AM17"/>
  <c r="AL13"/>
  <c r="AM13"/>
  <c r="AL9"/>
  <c r="AM9"/>
  <c r="AL5"/>
  <c r="AM5"/>
  <c r="AX20"/>
  <c r="AY20"/>
  <c r="AX19"/>
  <c r="AY19"/>
  <c r="AX16"/>
  <c r="AY16"/>
  <c r="AX15"/>
  <c r="AY15"/>
  <c r="AX12"/>
  <c r="AY12"/>
  <c r="AX11"/>
  <c r="AY11"/>
  <c r="AX8"/>
  <c r="AY8"/>
  <c r="AX7"/>
  <c r="AY7"/>
  <c r="BJ20"/>
  <c r="BK20"/>
  <c r="BJ19"/>
  <c r="BK19"/>
  <c r="BJ16"/>
  <c r="BK16"/>
  <c r="BJ15"/>
  <c r="BK15"/>
  <c r="BJ12"/>
  <c r="BK12"/>
  <c r="BJ11"/>
  <c r="BK11"/>
  <c r="BJ8"/>
  <c r="BK8"/>
  <c r="BJ7"/>
  <c r="BK7"/>
  <c r="BV19"/>
  <c r="BW19"/>
  <c r="BV18"/>
  <c r="BW18"/>
  <c r="BV16"/>
  <c r="BW16"/>
  <c r="BV15"/>
  <c r="BW15"/>
  <c r="BV14"/>
  <c r="BW14"/>
  <c r="BV12"/>
  <c r="BW12"/>
  <c r="BV11"/>
  <c r="BW11"/>
  <c r="BV10"/>
  <c r="BW10"/>
  <c r="BV8"/>
  <c r="BW8"/>
  <c r="BV7"/>
  <c r="BW7"/>
  <c r="BV6"/>
  <c r="BW6"/>
  <c r="CT15"/>
  <c r="CU15"/>
  <c r="EP12"/>
  <c r="EQ12"/>
  <c r="EP10"/>
  <c r="EQ10"/>
  <c r="EP8"/>
  <c r="EQ8"/>
  <c r="EP6"/>
  <c r="EQ6"/>
  <c r="AK21"/>
  <c r="AK24" s="1"/>
  <c r="AL24" s="1"/>
  <c r="C8" i="2" s="1"/>
  <c r="BJ18" i="1"/>
  <c r="BJ14"/>
  <c r="BJ10"/>
  <c r="BJ6"/>
  <c r="EQ20"/>
  <c r="EQ18"/>
  <c r="EQ16"/>
  <c r="EQ14"/>
  <c r="AM20"/>
  <c r="AM18"/>
  <c r="AM16"/>
  <c r="AM14"/>
  <c r="AM12"/>
  <c r="AM10"/>
  <c r="AM8"/>
  <c r="AM6"/>
  <c r="AY18"/>
  <c r="AY17"/>
  <c r="AY14"/>
  <c r="AY13"/>
  <c r="AY10"/>
  <c r="AY9"/>
  <c r="AY6"/>
  <c r="AY5"/>
  <c r="BK17"/>
  <c r="BK13"/>
  <c r="BK9"/>
  <c r="BK5"/>
  <c r="CI18"/>
  <c r="CI17"/>
  <c r="CI14"/>
  <c r="CI13"/>
  <c r="CI10"/>
  <c r="CI9"/>
  <c r="CI6"/>
  <c r="CI5"/>
  <c r="CU18"/>
  <c r="CU17"/>
  <c r="CU16"/>
  <c r="CU14"/>
  <c r="CU11"/>
  <c r="CU10"/>
  <c r="CU7"/>
  <c r="CU6"/>
  <c r="DG20"/>
  <c r="DG19"/>
  <c r="DG16"/>
  <c r="DG15"/>
  <c r="DG12"/>
  <c r="DG11"/>
  <c r="DG8"/>
  <c r="DG7"/>
  <c r="DS19"/>
  <c r="DS18"/>
  <c r="DS15"/>
  <c r="DS14"/>
  <c r="DS11"/>
  <c r="DS10"/>
  <c r="DS7"/>
  <c r="DS6"/>
  <c r="EE17"/>
  <c r="EE16"/>
  <c r="EE13"/>
  <c r="EE12"/>
  <c r="EE9"/>
  <c r="EE8"/>
  <c r="EE5"/>
  <c r="EQ19"/>
  <c r="EQ17"/>
  <c r="EQ15"/>
  <c r="EQ13"/>
  <c r="EQ5"/>
  <c r="AT17"/>
  <c r="AU17"/>
  <c r="AT13"/>
  <c r="AU13"/>
  <c r="AT9"/>
  <c r="AU9"/>
  <c r="AT5"/>
  <c r="AU5"/>
  <c r="BF17"/>
  <c r="BG17"/>
  <c r="BF13"/>
  <c r="BG13"/>
  <c r="BF9"/>
  <c r="BG9"/>
  <c r="BF5"/>
  <c r="BG5"/>
  <c r="CD17"/>
  <c r="CE17"/>
  <c r="CD13"/>
  <c r="CE13"/>
  <c r="CD9"/>
  <c r="CE9"/>
  <c r="CD5"/>
  <c r="CE5"/>
  <c r="CP16"/>
  <c r="CQ16"/>
  <c r="CP14"/>
  <c r="CQ14"/>
  <c r="CP10"/>
  <c r="CQ10"/>
  <c r="CP6"/>
  <c r="CQ6"/>
  <c r="DB19"/>
  <c r="DC19"/>
  <c r="DB15"/>
  <c r="DC15"/>
  <c r="DB11"/>
  <c r="DC11"/>
  <c r="DB7"/>
  <c r="DC7"/>
  <c r="DN18"/>
  <c r="DO18"/>
  <c r="DN14"/>
  <c r="DO14"/>
  <c r="DN10"/>
  <c r="DO10"/>
  <c r="DN6"/>
  <c r="DO6"/>
  <c r="DZ16"/>
  <c r="EA16"/>
  <c r="DZ12"/>
  <c r="EA12"/>
  <c r="DZ8"/>
  <c r="EA8"/>
  <c r="EL6"/>
  <c r="EM6"/>
  <c r="AT19"/>
  <c r="AU19"/>
  <c r="AT15"/>
  <c r="AU15"/>
  <c r="AT11"/>
  <c r="AU11"/>
  <c r="AT7"/>
  <c r="AU7"/>
  <c r="BF19"/>
  <c r="BG19"/>
  <c r="BF15"/>
  <c r="BG15"/>
  <c r="BF11"/>
  <c r="BG11"/>
  <c r="BF7"/>
  <c r="BG7"/>
  <c r="BR19"/>
  <c r="BS19"/>
  <c r="BR18"/>
  <c r="BS18"/>
  <c r="BR15"/>
  <c r="BS15"/>
  <c r="BR14"/>
  <c r="BS14"/>
  <c r="BR11"/>
  <c r="BS11"/>
  <c r="BR10"/>
  <c r="BS10"/>
  <c r="BR7"/>
  <c r="BS7"/>
  <c r="BR6"/>
  <c r="BS6"/>
  <c r="CD19"/>
  <c r="CE19"/>
  <c r="CD15"/>
  <c r="CE15"/>
  <c r="CD11"/>
  <c r="CE11"/>
  <c r="CD7"/>
  <c r="CE7"/>
  <c r="CP12"/>
  <c r="CQ12"/>
  <c r="CP8"/>
  <c r="CQ8"/>
  <c r="DB17"/>
  <c r="DC17"/>
  <c r="DB13"/>
  <c r="DC13"/>
  <c r="DB9"/>
  <c r="DC9"/>
  <c r="DB5"/>
  <c r="DC5"/>
  <c r="DN20"/>
  <c r="DO20"/>
  <c r="DN16"/>
  <c r="DO16"/>
  <c r="DN12"/>
  <c r="DO12"/>
  <c r="DN8"/>
  <c r="DO8"/>
  <c r="DZ18"/>
  <c r="EA18"/>
  <c r="DZ14"/>
  <c r="EA14"/>
  <c r="DZ10"/>
  <c r="EA10"/>
  <c r="DZ6"/>
  <c r="EA6"/>
  <c r="EL5"/>
  <c r="EM5"/>
  <c r="AI19"/>
  <c r="AI17"/>
  <c r="AI15"/>
  <c r="AI13"/>
  <c r="AI11"/>
  <c r="AI9"/>
  <c r="AI7"/>
  <c r="AI5"/>
  <c r="BE21"/>
  <c r="BE24" s="1"/>
  <c r="BF24" s="1"/>
  <c r="B10" i="2" s="1"/>
  <c r="BQ20" i="1"/>
  <c r="BR20" s="1"/>
  <c r="EF20"/>
  <c r="EG20" s="1"/>
  <c r="EH20" s="1"/>
  <c r="DX20"/>
  <c r="DY20" s="1"/>
  <c r="DZ20" s="1"/>
  <c r="EM20"/>
  <c r="EM18"/>
  <c r="EM16"/>
  <c r="EM14"/>
  <c r="EM12"/>
  <c r="EM10"/>
  <c r="EM8"/>
  <c r="AI20"/>
  <c r="AI18"/>
  <c r="AI16"/>
  <c r="AI14"/>
  <c r="AI12"/>
  <c r="AI10"/>
  <c r="AI8"/>
  <c r="AI6"/>
  <c r="AU20"/>
  <c r="AU18"/>
  <c r="AU16"/>
  <c r="AU14"/>
  <c r="AU12"/>
  <c r="AU10"/>
  <c r="AU8"/>
  <c r="AU6"/>
  <c r="BG20"/>
  <c r="BG18"/>
  <c r="BG16"/>
  <c r="BG14"/>
  <c r="BG12"/>
  <c r="BG10"/>
  <c r="BG8"/>
  <c r="BG6"/>
  <c r="BS17"/>
  <c r="BS16"/>
  <c r="BS13"/>
  <c r="BS12"/>
  <c r="BS9"/>
  <c r="BS8"/>
  <c r="BS5"/>
  <c r="BU20"/>
  <c r="BV20" s="1"/>
  <c r="BY20"/>
  <c r="BZ20" s="1"/>
  <c r="CE20"/>
  <c r="CE18"/>
  <c r="CE16"/>
  <c r="CE14"/>
  <c r="CE12"/>
  <c r="CE10"/>
  <c r="CE8"/>
  <c r="CE6"/>
  <c r="CQ20"/>
  <c r="CQ18"/>
  <c r="CQ13"/>
  <c r="CQ11"/>
  <c r="CQ9"/>
  <c r="CQ7"/>
  <c r="CQ5"/>
  <c r="DC20"/>
  <c r="DC18"/>
  <c r="DC16"/>
  <c r="DC14"/>
  <c r="DC12"/>
  <c r="DC10"/>
  <c r="DC8"/>
  <c r="DC6"/>
  <c r="DO19"/>
  <c r="DO17"/>
  <c r="DO15"/>
  <c r="DO13"/>
  <c r="DO11"/>
  <c r="DO9"/>
  <c r="DO7"/>
  <c r="DO5"/>
  <c r="EC21"/>
  <c r="EC24" s="1"/>
  <c r="EE20"/>
  <c r="EA19"/>
  <c r="EA17"/>
  <c r="EA15"/>
  <c r="EA13"/>
  <c r="EA11"/>
  <c r="EA9"/>
  <c r="EA7"/>
  <c r="EA5"/>
  <c r="EM19"/>
  <c r="EM17"/>
  <c r="EM15"/>
  <c r="EM13"/>
  <c r="EM11"/>
  <c r="EM9"/>
  <c r="EM7"/>
  <c r="BA21"/>
  <c r="BA24" s="1"/>
  <c r="BB24" s="1"/>
  <c r="D9" i="2" s="1"/>
  <c r="BB4" i="1"/>
  <c r="BB21" s="1"/>
  <c r="BC4"/>
  <c r="BN4"/>
  <c r="BM21"/>
  <c r="BM24" s="1"/>
  <c r="BN24" s="1"/>
  <c r="D10" i="2" s="1"/>
  <c r="BO4" i="1"/>
  <c r="BO21" s="1"/>
  <c r="CK21"/>
  <c r="CK24" s="1"/>
  <c r="CL24" s="1"/>
  <c r="D12" i="2" s="1"/>
  <c r="CL4" i="1"/>
  <c r="CL21" s="1"/>
  <c r="CM4"/>
  <c r="DI21"/>
  <c r="DI24" s="1"/>
  <c r="DJ24" s="1"/>
  <c r="D24" i="2" s="1"/>
  <c r="DJ4" i="1"/>
  <c r="DJ21" s="1"/>
  <c r="DK4"/>
  <c r="DK21" s="1"/>
  <c r="AO21"/>
  <c r="AQ4"/>
  <c r="AP4"/>
  <c r="AP21" s="1"/>
  <c r="CA4"/>
  <c r="BZ4"/>
  <c r="EH4"/>
  <c r="EI4"/>
  <c r="CX4"/>
  <c r="CX21" s="1"/>
  <c r="ES21"/>
  <c r="ES24" s="1"/>
  <c r="ET24" s="1"/>
  <c r="D27" i="2" s="1"/>
  <c r="EU21" i="1"/>
  <c r="CY4"/>
  <c r="ET4"/>
  <c r="ET21" s="1"/>
  <c r="BJ4"/>
  <c r="BJ21" s="1"/>
  <c r="BI21"/>
  <c r="BI24" s="1"/>
  <c r="BJ24" s="1"/>
  <c r="C10" i="2" s="1"/>
  <c r="BK4" i="1"/>
  <c r="BK21" s="1"/>
  <c r="BW4"/>
  <c r="BV4"/>
  <c r="BV21" s="1"/>
  <c r="CG21"/>
  <c r="CG24" s="1"/>
  <c r="CH24" s="1"/>
  <c r="C12" i="2" s="1"/>
  <c r="CI4" i="1"/>
  <c r="CI21" s="1"/>
  <c r="CH4"/>
  <c r="CH21" s="1"/>
  <c r="CU4"/>
  <c r="CT4"/>
  <c r="CS21"/>
  <c r="CS24" s="1"/>
  <c r="CT24" s="1"/>
  <c r="C23" i="2" s="1"/>
  <c r="AW21" i="1"/>
  <c r="AW24" s="1"/>
  <c r="AX24" s="1"/>
  <c r="C9" i="2" s="1"/>
  <c r="AY4" i="1"/>
  <c r="AY21" s="1"/>
  <c r="AX4"/>
  <c r="AX21" s="1"/>
  <c r="DE21"/>
  <c r="DE24" s="1"/>
  <c r="DF24" s="1"/>
  <c r="C24" i="2" s="1"/>
  <c r="DG4" i="1"/>
  <c r="DF4"/>
  <c r="DS4"/>
  <c r="DS21" s="1"/>
  <c r="DQ21"/>
  <c r="DQ24" s="1"/>
  <c r="DR24" s="1"/>
  <c r="C25" i="2" s="1"/>
  <c r="DR4" i="1"/>
  <c r="DR21" s="1"/>
  <c r="DQ26" s="1"/>
  <c r="AM4"/>
  <c r="AM21" s="1"/>
  <c r="EP4"/>
  <c r="EP21" s="1"/>
  <c r="EO21"/>
  <c r="EO24" s="1"/>
  <c r="EP24" s="1"/>
  <c r="C27" i="2" s="1"/>
  <c r="AL4" i="1"/>
  <c r="AL21" s="1"/>
  <c r="ED4"/>
  <c r="ED21" s="1"/>
  <c r="EE4"/>
  <c r="AS21"/>
  <c r="AS24" s="1"/>
  <c r="AT24" s="1"/>
  <c r="B9" i="2" s="1"/>
  <c r="AT4" i="1"/>
  <c r="AT21" s="1"/>
  <c r="AU4"/>
  <c r="BR4"/>
  <c r="BR21" s="1"/>
  <c r="BS4"/>
  <c r="CC21"/>
  <c r="CC24" s="1"/>
  <c r="CD24" s="1"/>
  <c r="B12" i="2" s="1"/>
  <c r="CD4" i="1"/>
  <c r="CD21" s="1"/>
  <c r="CE4"/>
  <c r="CO21"/>
  <c r="CO24" s="1"/>
  <c r="CP24" s="1"/>
  <c r="B23" i="2" s="1"/>
  <c r="CQ4" i="1"/>
  <c r="CP4"/>
  <c r="DC4"/>
  <c r="DA21"/>
  <c r="DA24" s="1"/>
  <c r="DB24" s="1"/>
  <c r="B24" i="2" s="1"/>
  <c r="DB4" i="1"/>
  <c r="DB21" s="1"/>
  <c r="DM21"/>
  <c r="DM24" s="1"/>
  <c r="DN24" s="1"/>
  <c r="B25" i="2" s="1"/>
  <c r="DO4" i="1"/>
  <c r="DN4"/>
  <c r="DN21" s="1"/>
  <c r="AG21"/>
  <c r="AH4"/>
  <c r="AH21" s="1"/>
  <c r="BG4"/>
  <c r="DZ4"/>
  <c r="DZ21" s="1"/>
  <c r="DY21"/>
  <c r="DY24" s="1"/>
  <c r="EK21"/>
  <c r="EK24" s="1"/>
  <c r="EL24" s="1"/>
  <c r="B27" i="2" s="1"/>
  <c r="BF4" i="1"/>
  <c r="BF21" s="1"/>
  <c r="EL4"/>
  <c r="EL21" s="1"/>
  <c r="DW20"/>
  <c r="DW19"/>
  <c r="DW18"/>
  <c r="DW17"/>
  <c r="DW16"/>
  <c r="DW15"/>
  <c r="DW14"/>
  <c r="DW13"/>
  <c r="DW12"/>
  <c r="DW11"/>
  <c r="DW10"/>
  <c r="DW9"/>
  <c r="DW8"/>
  <c r="DW4"/>
  <c r="DV21"/>
  <c r="DW6"/>
  <c r="DW5"/>
  <c r="DW7"/>
  <c r="DU21"/>
  <c r="DU24" s="1"/>
  <c r="DV24" s="1"/>
  <c r="D25" i="2" s="1"/>
  <c r="DG5" i="1"/>
  <c r="DF5"/>
  <c r="CU19"/>
  <c r="CT19"/>
  <c r="CQ15"/>
  <c r="CP15"/>
  <c r="CQ19"/>
  <c r="CP19"/>
  <c r="CQ17"/>
  <c r="CP17"/>
  <c r="BZ21"/>
  <c r="AA21"/>
  <c r="AC21"/>
  <c r="AD21"/>
  <c r="Q21"/>
  <c r="Y7"/>
  <c r="AE7" s="1"/>
  <c r="X9"/>
  <c r="Y8"/>
  <c r="AE8" s="1"/>
  <c r="W21"/>
  <c r="U21"/>
  <c r="EE21" l="1"/>
  <c r="BU21"/>
  <c r="BU24" s="1"/>
  <c r="EG21"/>
  <c r="EG24" s="1"/>
  <c r="BN21"/>
  <c r="BM26" s="1"/>
  <c r="EA20"/>
  <c r="CY21"/>
  <c r="CW26" s="1"/>
  <c r="H23" i="2" s="1"/>
  <c r="CM21" i="1"/>
  <c r="BC21"/>
  <c r="BA26" s="1"/>
  <c r="DI26"/>
  <c r="DJ26" s="1"/>
  <c r="EQ21"/>
  <c r="AI21"/>
  <c r="EM21"/>
  <c r="EK26" s="1"/>
  <c r="BG21"/>
  <c r="BE26" s="1"/>
  <c r="DO21"/>
  <c r="DM26" s="1"/>
  <c r="DC21"/>
  <c r="DA26" s="1"/>
  <c r="CE21"/>
  <c r="CC26" s="1"/>
  <c r="BQ21"/>
  <c r="BQ24" s="1"/>
  <c r="BR24" s="1"/>
  <c r="B11" i="2" s="1"/>
  <c r="AU21" i="1"/>
  <c r="BY21"/>
  <c r="BY24" s="1"/>
  <c r="BZ24" s="1"/>
  <c r="D11" i="2" s="1"/>
  <c r="EA21" i="1"/>
  <c r="BS20"/>
  <c r="BS21" s="1"/>
  <c r="BQ26" s="1"/>
  <c r="AK26"/>
  <c r="AL26" s="1"/>
  <c r="AW26"/>
  <c r="AX26" s="1"/>
  <c r="AS26"/>
  <c r="F9" i="2" s="1"/>
  <c r="EH21" i="1"/>
  <c r="EI20"/>
  <c r="CA20"/>
  <c r="CA21" s="1"/>
  <c r="BY26" s="1"/>
  <c r="EI21"/>
  <c r="DF21"/>
  <c r="CU21"/>
  <c r="EO26"/>
  <c r="G27" i="2" s="1"/>
  <c r="DG21" i="1"/>
  <c r="CT21"/>
  <c r="DY26"/>
  <c r="F26" i="2" s="1"/>
  <c r="AG26" i="1"/>
  <c r="AH26" s="1"/>
  <c r="CP21"/>
  <c r="EH24"/>
  <c r="D26" i="2" s="1"/>
  <c r="ED24" i="1"/>
  <c r="C26" i="2" s="1"/>
  <c r="BW20" i="1"/>
  <c r="BW21" s="1"/>
  <c r="BU26" s="1"/>
  <c r="DZ24"/>
  <c r="B26" i="2" s="1"/>
  <c r="CQ21" i="1"/>
  <c r="AQ21"/>
  <c r="AO26" s="1"/>
  <c r="AO24"/>
  <c r="AP24" s="1"/>
  <c r="D8" i="2" s="1"/>
  <c r="ES26" i="1"/>
  <c r="CK26"/>
  <c r="EC26"/>
  <c r="CG26"/>
  <c r="BI26"/>
  <c r="G25" i="2"/>
  <c r="DR26" i="1"/>
  <c r="AG24"/>
  <c r="AH24" s="1"/>
  <c r="B8" i="2" s="1"/>
  <c r="C11"/>
  <c r="AT26" i="1"/>
  <c r="DZ26"/>
  <c r="DW21"/>
  <c r="DU26" s="1"/>
  <c r="Y9"/>
  <c r="AE9" s="1"/>
  <c r="X10"/>
  <c r="CO26" l="1"/>
  <c r="G9" i="2"/>
  <c r="BN26" i="1"/>
  <c r="H10" i="2"/>
  <c r="H24"/>
  <c r="F8"/>
  <c r="EP26" i="1"/>
  <c r="CX26"/>
  <c r="DB26"/>
  <c r="F24" i="2"/>
  <c r="G8"/>
  <c r="CS26" i="1"/>
  <c r="CT26" s="1"/>
  <c r="BF26"/>
  <c r="F10" i="2"/>
  <c r="EL26" i="1"/>
  <c r="F27" i="2"/>
  <c r="EG26" i="1"/>
  <c r="H26" i="2" s="1"/>
  <c r="DE26" i="1"/>
  <c r="DF26" s="1"/>
  <c r="BZ26"/>
  <c r="H11" i="2"/>
  <c r="H9"/>
  <c r="BB26" i="1"/>
  <c r="EH26"/>
  <c r="DV26"/>
  <c r="H25" i="2"/>
  <c r="H12"/>
  <c r="CL26" i="1"/>
  <c r="ET26"/>
  <c r="H27" i="2"/>
  <c r="AP26" i="1"/>
  <c r="H8" i="2"/>
  <c r="BJ26" i="1"/>
  <c r="G10" i="2"/>
  <c r="G12"/>
  <c r="CH26" i="1"/>
  <c r="G24" i="2"/>
  <c r="BV26" i="1"/>
  <c r="G11" i="2"/>
  <c r="G26"/>
  <c r="ED26" i="1"/>
  <c r="F11" i="2"/>
  <c r="BR26" i="1"/>
  <c r="F23" i="2"/>
  <c r="CP26" i="1"/>
  <c r="F12" i="2"/>
  <c r="CD26" i="1"/>
  <c r="F25" i="2"/>
  <c r="DN26" i="1"/>
  <c r="Y10"/>
  <c r="AE10" s="1"/>
  <c r="Y11"/>
  <c r="AE11" s="1"/>
  <c r="G23" i="2" l="1"/>
  <c r="AE21" i="1"/>
  <c r="Y21"/>
  <c r="S8" l="1"/>
  <c r="AB8" s="1"/>
  <c r="S9"/>
  <c r="AB9" s="1"/>
  <c r="S10"/>
  <c r="AB10" s="1"/>
  <c r="S11"/>
  <c r="AB11" s="1"/>
  <c r="S12"/>
  <c r="AB12" s="1"/>
  <c r="S13"/>
  <c r="AB13" s="1"/>
  <c r="S14"/>
  <c r="AB14" s="1"/>
  <c r="S15"/>
  <c r="AB15" s="1"/>
  <c r="S16"/>
  <c r="AB16" s="1"/>
  <c r="S17"/>
  <c r="AB17" s="1"/>
  <c r="S18"/>
  <c r="AB18" s="1"/>
  <c r="S19"/>
  <c r="AB19" s="1"/>
  <c r="S20"/>
  <c r="AB20" s="1"/>
  <c r="S7"/>
  <c r="AB7" s="1"/>
  <c r="E31"/>
  <c r="C31"/>
  <c r="G31"/>
  <c r="D31"/>
  <c r="F31"/>
  <c r="AB21" l="1"/>
  <c r="S21"/>
</calcChain>
</file>

<file path=xl/sharedStrings.xml><?xml version="1.0" encoding="utf-8"?>
<sst xmlns="http://schemas.openxmlformats.org/spreadsheetml/2006/main" count="457" uniqueCount="137">
  <si>
    <t>&gt;=</t>
  </si>
  <si>
    <t>&lt;</t>
  </si>
  <si>
    <t>Belleville</t>
  </si>
  <si>
    <t>Chicago (Ohare)</t>
  </si>
  <si>
    <t>Marion</t>
  </si>
  <si>
    <t>Rockford</t>
  </si>
  <si>
    <t>Springfield</t>
  </si>
  <si>
    <t>IL temperature bins (5F intervals)</t>
  </si>
  <si>
    <t>Prouduct performance data</t>
  </si>
  <si>
    <t>15RLS2</t>
  </si>
  <si>
    <t>15RLS2H</t>
  </si>
  <si>
    <t>Chicago</t>
  </si>
  <si>
    <t>Methodology</t>
  </si>
  <si>
    <t>Downloaded TMY3 dry-bulb OAT data from NREL. Converted from C to F. Separated into 5F bins</t>
  </si>
  <si>
    <t>annual load (60F BP)</t>
  </si>
  <si>
    <t>Instant load (kW)</t>
  </si>
  <si>
    <t>Annual load (kWh)</t>
  </si>
  <si>
    <t>Sanity check. Equivalent System cap in kbtuh</t>
  </si>
  <si>
    <t>Total bin-calculated load (kWh)</t>
  </si>
  <si>
    <t>Electric resistance heat load (kWh, from TRM programmable thermostat measure)</t>
  </si>
  <si>
    <t>Max DHP output</t>
  </si>
  <si>
    <t>Capacity</t>
  </si>
  <si>
    <t>COP</t>
  </si>
  <si>
    <t>1.5 ton</t>
  </si>
  <si>
    <t>outside</t>
  </si>
  <si>
    <t>(°FDB)</t>
  </si>
  <si>
    <t>TC</t>
  </si>
  <si>
    <t>IP</t>
  </si>
  <si>
    <t>Unit COP = OAT(F) * 0.032 + 1.8249</t>
  </si>
  <si>
    <t>Unit capacity (in kBtuh) = OAT(F) * 0.2278 + 12.795</t>
  </si>
  <si>
    <t>Unit capacity (in kW) = (OAT(F) * 0.2278 + 12.795)/3.413</t>
  </si>
  <si>
    <t>Capacity (kW)</t>
  </si>
  <si>
    <t>Unit capacity (in kBtuh) = OAT(F) * 0.1586 + 17.134</t>
  </si>
  <si>
    <t>Unit capacity (in kW) = (OAT(F) *  0.1586 + 17.134)/3.413</t>
  </si>
  <si>
    <t>Unit COP = OAT(F) * 0.0246 + 2.1294</t>
  </si>
  <si>
    <t>Unit capacity (in kBtuh) = OAT(F) * 0.1596 + 17.203</t>
  </si>
  <si>
    <t>Unit capacity (in kW) = (OAT(F) *  0.1596 + 17.203)/3.413</t>
  </si>
  <si>
    <t>Unit COP = OAT(F) * 0.0252 + 2.0561</t>
  </si>
  <si>
    <t>Max displaced heating load (kWh)</t>
  </si>
  <si>
    <t>Existing System Full load design capacity (kW)</t>
  </si>
  <si>
    <t>Total bin-calculated EFLH estimate</t>
  </si>
  <si>
    <t>Inferred existing system FLH (Cap/bin load)</t>
  </si>
  <si>
    <t>Remaining Resistance kWh</t>
  </si>
  <si>
    <t>DHP Input kWh</t>
  </si>
  <si>
    <t>Rockford - 1.5 ton DHP</t>
  </si>
  <si>
    <t>Total annual MAXIMUM kWh savings</t>
  </si>
  <si>
    <t>Rockford - 15RLS2</t>
  </si>
  <si>
    <t>Rockford - 15RLS2H</t>
  </si>
  <si>
    <t>Maximum savings - Rockford</t>
  </si>
  <si>
    <t>Maximum savings - Chicago</t>
  </si>
  <si>
    <t>Chicago - 1.5 ton DHP</t>
  </si>
  <si>
    <t>Chicago - 15RLS2</t>
  </si>
  <si>
    <t>Chicago - 15RLS2H</t>
  </si>
  <si>
    <t>Maximum savings - Springfield</t>
  </si>
  <si>
    <t>Springfield - 15RLS2H</t>
  </si>
  <si>
    <t>Springfield - 15RLS2</t>
  </si>
  <si>
    <t>Springfield - 1.5 ton DHP</t>
  </si>
  <si>
    <t>Maximum savings - Belleville</t>
  </si>
  <si>
    <t>Belleville - 1.5 ton DHP</t>
  </si>
  <si>
    <t>Belleville - 15RLS2</t>
  </si>
  <si>
    <t>Belleville - 15RLS2H</t>
  </si>
  <si>
    <t>1.5-ton</t>
  </si>
  <si>
    <t>Maximum Percent Load Displaced</t>
  </si>
  <si>
    <t>Remaining resistance kWh</t>
  </si>
  <si>
    <t>Min displacement (kWh)</t>
  </si>
  <si>
    <t>Min DHP Output (kW)</t>
  </si>
  <si>
    <t>Maximum savings - Marion</t>
  </si>
  <si>
    <t>Marion - 15RLS2</t>
  </si>
  <si>
    <t>Marion - 15RLS2H</t>
  </si>
  <si>
    <t>Marion - 1.5 ton DHP</t>
  </si>
  <si>
    <t>Total annual MINIMUM Displaced load (kWh)</t>
  </si>
  <si>
    <t>Total annual MINIMUM kWh savings</t>
  </si>
  <si>
    <t>Total annual MAXIMUM Displaced load (kWh)</t>
  </si>
  <si>
    <t>Minimum savings - Rockford</t>
  </si>
  <si>
    <t>Minimum savings - Chicago</t>
  </si>
  <si>
    <t>Maximum savings assume that the DHP is called on to heat as much load as possible, up to 100% of capacity (which varies w/ OAT) running continuously</t>
  </si>
  <si>
    <t>Maximum kWh savings compared to electric resistance heating</t>
  </si>
  <si>
    <t>Minimum savings - Springfield</t>
  </si>
  <si>
    <t>Minimum savings - Belleville</t>
  </si>
  <si>
    <t>Minimum savings assume that the DHP operates the same runtime as the existing system. Both systems used proportional to capacity (which varies w/ OAT for the DHP) for same hours</t>
  </si>
  <si>
    <t>Minimum Percent Load Displaced</t>
  </si>
  <si>
    <t>Minimum kWh savings compared to electric resistance heating</t>
  </si>
  <si>
    <t>1-ton</t>
  </si>
  <si>
    <t>1.5-ton units</t>
  </si>
  <si>
    <t>1-ton units</t>
  </si>
  <si>
    <t>2-ton Units</t>
  </si>
  <si>
    <t>PLD table</t>
  </si>
  <si>
    <t>2-ton</t>
  </si>
  <si>
    <t>This information is from product performance specs. Bruce collected this data. Used separate sheets for 2-ton and 1-ton units</t>
  </si>
  <si>
    <t xml:space="preserve"> The goal here is to parse out the household heating load at each temp bin. Working backwards, I started with the kWh annual household load for electric heat provided in the TRM for the programmable thermostat measure. I assumed a linear load curve over OAT for the household with a balance point of 60F. I multiplied the hours at each bin by the load. Then I adjusted the existing system capacity by trial and error until the total annual load matched the annual load quoted by the TRM.</t>
  </si>
  <si>
    <t>AHHL table</t>
  </si>
  <si>
    <t>Bin analysis Maximum Percent Load Displaced</t>
  </si>
  <si>
    <t>Bin analysis Maximum kWh savings compared to electric resistance heating</t>
  </si>
  <si>
    <t>Proposed TRM calculation savings using 10.3 HSPF (same as the unit used to create bins) and Max displacement</t>
  </si>
  <si>
    <t>Bin analysis Minimum Percent Load Displaced</t>
  </si>
  <si>
    <t>Bin analysis Minimum kWh savings compared to electric resistance heating</t>
  </si>
  <si>
    <t>Proposed TRM calculation savings using 10.3 HSPF (same as the unit used to create bins) and Min displacement</t>
  </si>
  <si>
    <t>Annual Household load (kWh)</t>
  </si>
  <si>
    <t>Zone</t>
  </si>
  <si>
    <r>
      <t>Proposed algorithm for calculating DHP heat savings:
ΔkWh</t>
    </r>
    <r>
      <rPr>
        <vertAlign val="subscript"/>
        <sz val="12"/>
        <color theme="1"/>
        <rFont val="Times New Roman"/>
        <family val="1"/>
      </rPr>
      <t>heat</t>
    </r>
    <r>
      <rPr>
        <sz val="12"/>
        <color theme="1"/>
        <rFont val="Times New Roman"/>
        <family val="1"/>
      </rPr>
      <t xml:space="preserve"> = PLD*AHHL*(1/HSPF</t>
    </r>
    <r>
      <rPr>
        <vertAlign val="subscript"/>
        <sz val="12"/>
        <color theme="1"/>
        <rFont val="Times New Roman"/>
        <family val="1"/>
      </rPr>
      <t>base</t>
    </r>
    <r>
      <rPr>
        <sz val="12"/>
        <color theme="1"/>
        <rFont val="Times New Roman"/>
        <family val="1"/>
      </rPr>
      <t>-1/HSPF</t>
    </r>
    <r>
      <rPr>
        <vertAlign val="subscript"/>
        <sz val="12"/>
        <color theme="1"/>
        <rFont val="Times New Roman"/>
        <family val="1"/>
      </rPr>
      <t>ee</t>
    </r>
    <r>
      <rPr>
        <sz val="12"/>
        <color theme="1"/>
        <rFont val="Times New Roman"/>
        <family val="1"/>
      </rPr>
      <t>)*3.413</t>
    </r>
  </si>
  <si>
    <t>The savings calculated using the full bin method are very close to those calculated by the proposed algorithm. This confirms that the proposed algorithm is a fair simplification of the savings calculation. The difficulty is chosing proper PLD values, which depend on how the unit is operated. In some cases, slightly higher savings are predicted by the algorithm, which is why we chose to use the PLD values that correspond with the minimum potential savings. If we perform IL-specific DHP savings studies, we may be able to increase the PLD values</t>
  </si>
  <si>
    <t>Savings are very dependent upon the assumed operation of the unit (as illustrated by the difference between the max and min potential savings). Built into the Efficient Equipment definition, we've stated that to the designer's best ability, the DHP should be the primary source of heating when possible. That should drive the PLD higher than the minimum value. The maximum PLD is realistically unachievable due to zoning constraints, but we believe that chosing the minimum PLD results in conservative, defensible savings.</t>
  </si>
  <si>
    <t>Now we have the annual building load at each bin, the hours at that bin, the capacity of the unit at the bin, and the COP of the unit at the bin. The goal is to determine the MAXIMUM energy savings possible allowing the DHP to operate up to continuous full load operation to displace as much of the heat load as possible. First, I multiply the DHP capacity at each temp bin by the number of hours in the climate zone at that bin. That produces the total possible kWh heat output from the unit at the bin. Then I limit the total output to a maximum of the actual load in the household (because there's no reason to produce more heat than necessary). Finally, I use the varying COP to calculate total energy consumed by the DHP (annual output/COP at each temp bin) and the required energy that must still be provided by the existing system (building load - DHP output). For visualization of the results, see the "1.5ton results" tab charts.</t>
  </si>
  <si>
    <t>This EFLH applies to the existing system. It is also used for the minimum savings calculation assuming the DHP operates the same number of hours as the existing system</t>
  </si>
  <si>
    <t>Kema results</t>
  </si>
  <si>
    <t>kWh/Mbtu</t>
  </si>
  <si>
    <t>size (estimated)</t>
  </si>
  <si>
    <t>Mbtu install (some were probably bigger - MA had multiple units installed)</t>
  </si>
  <si>
    <t>kWh saved (estimated)</t>
  </si>
  <si>
    <t>kWh heating base (estimated)</t>
  </si>
  <si>
    <t>percent saved (estimated)</t>
  </si>
  <si>
    <t>Monmouth / Ecotope</t>
  </si>
  <si>
    <t>savings</t>
  </si>
  <si>
    <t>base heating</t>
  </si>
  <si>
    <t>percent saved</t>
  </si>
  <si>
    <t>ME LIWX/multifamily</t>
  </si>
  <si>
    <t>relatively small multifamily dwellings average heating load only 5400 kWh</t>
  </si>
  <si>
    <t>kWh saved</t>
  </si>
  <si>
    <t>approx heating savings in LIWX</t>
  </si>
  <si>
    <t>Studies done to show DHP savings potential</t>
  </si>
  <si>
    <t>Compared to our proposed savings algorithm</t>
  </si>
  <si>
    <t xml:space="preserve">PLD </t>
  </si>
  <si>
    <t>AHHL</t>
  </si>
  <si>
    <t>HSPFbase</t>
  </si>
  <si>
    <t>HSPFee</t>
  </si>
  <si>
    <t>Percent saved</t>
  </si>
  <si>
    <t>Used Chicago PLD</t>
  </si>
  <si>
    <t>Used Chicago</t>
  </si>
  <si>
    <t>Used Chicago 1.5-ton value</t>
  </si>
  <si>
    <t>Ecotope Study, Prepared for Bonneville Power Administration, “Ductless Heat Pump Retrofits in Multifamily and Small Commercial Buildings,” December, 2012.</t>
  </si>
  <si>
    <t>Ecotope Study, prepared for Bonneville Power Administration, “Residential Ductless Mini-Split Heat Pump Retrofit Monitoring,” June, 2009.</t>
  </si>
  <si>
    <t>This study is very losely connected to our measure proposal. The sites selected for the study resulted in widely varying results and do not necessarily correspond with residential savings. The study was included only for rough comparison</t>
  </si>
  <si>
    <t>KEMA Study, Prepared for NSTAR Electric and Gas Corporation et al. “Ductless Mini Pilot Study,” Middletown, Connecticut, June, 2009</t>
  </si>
  <si>
    <t>Comperable to measured savings. We would expect Illinois savings to be higher because the annual household heating load (per TRM) is higher</t>
  </si>
  <si>
    <t>from the study - Annual household heating load in IL (per TRM) is greater, which would lead to greater savings</t>
  </si>
  <si>
    <t>from the study - Again, annual household heating load in IL (per TRM) is greater, which would lead to greater savings</t>
  </si>
  <si>
    <t>Within the balpark of measured savings. We would expect Illinois savings to be higher because the annual household heating load (per TRM) is higher</t>
  </si>
</sst>
</file>

<file path=xl/styles.xml><?xml version="1.0" encoding="utf-8"?>
<styleSheet xmlns="http://schemas.openxmlformats.org/spreadsheetml/2006/main">
  <numFmts count="1">
    <numFmt numFmtId="164" formatCode="0.0"/>
  </numFmts>
  <fonts count="10">
    <font>
      <sz val="11"/>
      <color theme="1"/>
      <name val="Calibri"/>
      <family val="2"/>
      <scheme val="minor"/>
    </font>
    <font>
      <sz val="11"/>
      <color theme="1"/>
      <name val="Calibri"/>
      <family val="2"/>
      <scheme val="minor"/>
    </font>
    <font>
      <sz val="10"/>
      <name val="Arial"/>
      <family val="2"/>
    </font>
    <font>
      <b/>
      <sz val="10"/>
      <name val="Arial"/>
      <family val="2"/>
    </font>
    <font>
      <sz val="11"/>
      <name val="Calibri"/>
      <family val="2"/>
      <scheme val="minor"/>
    </font>
    <font>
      <b/>
      <sz val="11"/>
      <color theme="1"/>
      <name val="Calibri"/>
      <family val="2"/>
      <scheme val="minor"/>
    </font>
    <font>
      <sz val="12"/>
      <color theme="1"/>
      <name val="Times New Roman"/>
      <family val="1"/>
    </font>
    <font>
      <vertAlign val="subscript"/>
      <sz val="12"/>
      <color theme="1"/>
      <name val="Times New Roman"/>
      <family val="1"/>
    </font>
    <font>
      <sz val="10"/>
      <color theme="1"/>
      <name val="Calibri"/>
      <family val="2"/>
      <scheme val="minor"/>
    </font>
    <font>
      <sz val="11"/>
      <color theme="1"/>
      <name val="Calibri"/>
      <family val="2"/>
    </font>
  </fonts>
  <fills count="4">
    <fill>
      <patternFill patternType="none"/>
    </fill>
    <fill>
      <patternFill patternType="gray125"/>
    </fill>
    <fill>
      <patternFill patternType="solid">
        <fgColor rgb="FFFFFF00"/>
        <bgColor indexed="64"/>
      </patternFill>
    </fill>
    <fill>
      <patternFill patternType="solid">
        <fgColor theme="5"/>
        <bgColor indexed="64"/>
      </patternFill>
    </fill>
  </fills>
  <borders count="2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ck">
        <color auto="1"/>
      </left>
      <right/>
      <top/>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right/>
      <top/>
      <bottom style="thin">
        <color indexed="64"/>
      </bottom>
      <diagonal/>
    </border>
    <border>
      <left style="thin">
        <color indexed="64"/>
      </left>
      <right/>
      <top/>
      <bottom style="thin">
        <color indexed="64"/>
      </bottom>
      <diagonal/>
    </border>
  </borders>
  <cellStyleXfs count="2">
    <xf numFmtId="0" fontId="0" fillId="0" borderId="0"/>
    <xf numFmtId="9" fontId="1" fillId="0" borderId="0" applyFont="0" applyFill="0" applyBorder="0" applyAlignment="0" applyProtection="0"/>
  </cellStyleXfs>
  <cellXfs count="77">
    <xf numFmtId="0" fontId="0" fillId="0" borderId="0" xfId="0"/>
    <xf numFmtId="0" fontId="0" fillId="0" borderId="0" xfId="0" applyAlignment="1">
      <alignment horizontal="center"/>
    </xf>
    <xf numFmtId="0" fontId="0" fillId="0" borderId="0" xfId="0" applyAlignment="1">
      <alignment wrapText="1"/>
    </xf>
    <xf numFmtId="0" fontId="0" fillId="0" borderId="1" xfId="0" applyBorder="1"/>
    <xf numFmtId="0" fontId="0" fillId="0" borderId="2" xfId="0" applyBorder="1"/>
    <xf numFmtId="0" fontId="0" fillId="0" borderId="0" xfId="0" applyBorder="1"/>
    <xf numFmtId="0" fontId="0" fillId="0" borderId="0" xfId="0" applyFill="1" applyBorder="1"/>
    <xf numFmtId="0" fontId="2" fillId="0" borderId="0" xfId="0" applyFont="1"/>
    <xf numFmtId="0" fontId="3" fillId="0" borderId="0" xfId="0" applyFont="1"/>
    <xf numFmtId="164" fontId="3" fillId="0" borderId="0" xfId="0" applyNumberFormat="1" applyFont="1"/>
    <xf numFmtId="0" fontId="3" fillId="2" borderId="0" xfId="0" applyFont="1" applyFill="1"/>
    <xf numFmtId="0" fontId="3" fillId="0" borderId="0" xfId="0" applyFont="1" applyAlignment="1">
      <alignment horizontal="center"/>
    </xf>
    <xf numFmtId="0" fontId="0" fillId="0" borderId="0" xfId="0" applyBorder="1" applyAlignment="1">
      <alignment horizontal="center"/>
    </xf>
    <xf numFmtId="0" fontId="0" fillId="0" borderId="0" xfId="0" applyBorder="1" applyAlignment="1">
      <alignment wrapText="1"/>
    </xf>
    <xf numFmtId="0" fontId="4" fillId="0" borderId="0" xfId="0" applyFont="1" applyFill="1" applyBorder="1" applyAlignment="1">
      <alignment horizontal="center"/>
    </xf>
    <xf numFmtId="0" fontId="0" fillId="0" borderId="7" xfId="0" applyBorder="1"/>
    <xf numFmtId="0" fontId="0" fillId="0" borderId="7" xfId="0" applyBorder="1" applyAlignment="1">
      <alignment horizontal="center"/>
    </xf>
    <xf numFmtId="9" fontId="0" fillId="0" borderId="0" xfId="1" applyFont="1" applyBorder="1"/>
    <xf numFmtId="0" fontId="0" fillId="0" borderId="7" xfId="0" applyBorder="1" applyAlignment="1">
      <alignment wrapText="1"/>
    </xf>
    <xf numFmtId="9" fontId="0" fillId="0" borderId="0" xfId="0" applyNumberFormat="1"/>
    <xf numFmtId="0" fontId="0" fillId="0" borderId="8" xfId="0" applyBorder="1"/>
    <xf numFmtId="9" fontId="0" fillId="0" borderId="0" xfId="1" applyFont="1"/>
    <xf numFmtId="0" fontId="6" fillId="0" borderId="0" xfId="0" applyFont="1"/>
    <xf numFmtId="0" fontId="0" fillId="0" borderId="0" xfId="0" applyAlignment="1"/>
    <xf numFmtId="0" fontId="0" fillId="0" borderId="12" xfId="0" applyBorder="1"/>
    <xf numFmtId="0" fontId="0" fillId="0" borderId="13" xfId="0" applyBorder="1"/>
    <xf numFmtId="0" fontId="0" fillId="0" borderId="14" xfId="0" applyBorder="1"/>
    <xf numFmtId="0" fontId="0" fillId="0" borderId="15" xfId="0" applyBorder="1"/>
    <xf numFmtId="9" fontId="0" fillId="0" borderId="0" xfId="0" applyNumberFormat="1" applyBorder="1"/>
    <xf numFmtId="9" fontId="0" fillId="0" borderId="13" xfId="0" applyNumberFormat="1" applyBorder="1"/>
    <xf numFmtId="9" fontId="0" fillId="0" borderId="17" xfId="0" applyNumberFormat="1" applyBorder="1"/>
    <xf numFmtId="9" fontId="0" fillId="0" borderId="17" xfId="1" applyFont="1" applyBorder="1"/>
    <xf numFmtId="9" fontId="0" fillId="0" borderId="15" xfId="0" applyNumberFormat="1" applyBorder="1"/>
    <xf numFmtId="0" fontId="0" fillId="0" borderId="9" xfId="0" applyBorder="1" applyAlignment="1">
      <alignment horizontal="center"/>
    </xf>
    <xf numFmtId="0" fontId="0" fillId="0" borderId="9" xfId="0" applyBorder="1"/>
    <xf numFmtId="0" fontId="0" fillId="0" borderId="9" xfId="0" applyBorder="1" applyAlignment="1">
      <alignment wrapText="1"/>
    </xf>
    <xf numFmtId="0" fontId="0" fillId="0" borderId="2" xfId="0" applyFill="1" applyBorder="1"/>
    <xf numFmtId="0" fontId="0" fillId="0" borderId="3" xfId="0" applyFill="1" applyBorder="1"/>
    <xf numFmtId="0" fontId="0" fillId="0" borderId="0" xfId="0" applyBorder="1" applyAlignment="1"/>
    <xf numFmtId="0" fontId="3" fillId="0" borderId="0" xfId="0" applyFont="1" applyAlignment="1"/>
    <xf numFmtId="0" fontId="5" fillId="0" borderId="0" xfId="0" applyFont="1"/>
    <xf numFmtId="0" fontId="5" fillId="0" borderId="0" xfId="0" applyFont="1" applyFill="1"/>
    <xf numFmtId="0" fontId="0" fillId="0" borderId="0" xfId="0" applyFill="1"/>
    <xf numFmtId="0" fontId="5" fillId="0" borderId="0" xfId="0" applyFont="1" applyAlignment="1">
      <alignment horizontal="right"/>
    </xf>
    <xf numFmtId="0" fontId="0" fillId="3" borderId="0" xfId="0" applyFill="1"/>
    <xf numFmtId="0" fontId="5" fillId="3" borderId="0" xfId="0" applyFont="1" applyFill="1"/>
    <xf numFmtId="9" fontId="1" fillId="2" borderId="0" xfId="1" applyFont="1" applyFill="1"/>
    <xf numFmtId="9" fontId="0" fillId="2" borderId="0" xfId="1" applyFont="1" applyFill="1"/>
    <xf numFmtId="9" fontId="0" fillId="0" borderId="0" xfId="1" applyFont="1" applyFill="1"/>
    <xf numFmtId="9" fontId="5" fillId="2" borderId="0" xfId="1" applyFont="1" applyFill="1"/>
    <xf numFmtId="9" fontId="5" fillId="0" borderId="0" xfId="1" applyFont="1" applyFill="1"/>
    <xf numFmtId="0" fontId="0" fillId="0" borderId="18" xfId="0" applyBorder="1"/>
    <xf numFmtId="0" fontId="0" fillId="0" borderId="19" xfId="0" applyBorder="1"/>
    <xf numFmtId="0" fontId="0" fillId="0" borderId="18" xfId="0" applyFill="1" applyBorder="1"/>
    <xf numFmtId="9" fontId="0" fillId="0" borderId="18" xfId="1" applyFont="1" applyFill="1" applyBorder="1"/>
    <xf numFmtId="0" fontId="8" fillId="0" borderId="0" xfId="0" applyFont="1" applyAlignment="1">
      <alignment horizontal="justify"/>
    </xf>
    <xf numFmtId="9" fontId="0" fillId="0" borderId="0" xfId="1" applyFont="1" applyFill="1" applyBorder="1"/>
    <xf numFmtId="0" fontId="0" fillId="0" borderId="7" xfId="0" applyBorder="1" applyAlignment="1">
      <alignment horizontal="center"/>
    </xf>
    <xf numFmtId="0" fontId="0" fillId="0" borderId="0" xfId="0" applyBorder="1" applyAlignment="1">
      <alignment horizontal="center"/>
    </xf>
    <xf numFmtId="0" fontId="0" fillId="0" borderId="8" xfId="0" applyBorder="1" applyAlignment="1">
      <alignment horizontal="center"/>
    </xf>
    <xf numFmtId="0" fontId="0" fillId="0" borderId="0" xfId="0" applyAlignment="1">
      <alignment horizontal="center"/>
    </xf>
    <xf numFmtId="0" fontId="0" fillId="0" borderId="7" xfId="0" applyBorder="1" applyAlignment="1">
      <alignment horizontal="center" wrapText="1"/>
    </xf>
    <xf numFmtId="0" fontId="0" fillId="0" borderId="0" xfId="0" applyBorder="1" applyAlignment="1">
      <alignment horizontal="center" wrapText="1"/>
    </xf>
    <xf numFmtId="0" fontId="0" fillId="0" borderId="9" xfId="0" applyBorder="1" applyAlignment="1">
      <alignment horizontal="center"/>
    </xf>
    <xf numFmtId="0" fontId="0" fillId="0" borderId="0" xfId="0" applyAlignment="1">
      <alignment horizontal="center" wrapText="1"/>
    </xf>
    <xf numFmtId="0" fontId="0" fillId="0" borderId="6" xfId="0" applyBorder="1" applyAlignment="1">
      <alignment horizontal="center" wrapText="1"/>
    </xf>
    <xf numFmtId="0" fontId="0" fillId="0" borderId="4" xfId="0" applyBorder="1" applyAlignment="1">
      <alignment horizontal="center" wrapText="1"/>
    </xf>
    <xf numFmtId="0" fontId="0" fillId="0" borderId="5"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xf>
    <xf numFmtId="0" fontId="0" fillId="0" borderId="16" xfId="0" applyBorder="1" applyAlignment="1">
      <alignment horizontal="center"/>
    </xf>
    <xf numFmtId="0" fontId="0" fillId="0" borderId="11" xfId="0" applyBorder="1" applyAlignment="1">
      <alignment horizontal="center"/>
    </xf>
    <xf numFmtId="0" fontId="0" fillId="0" borderId="0" xfId="0" applyAlignment="1">
      <alignment horizontal="center" textRotation="90" wrapText="1"/>
    </xf>
    <xf numFmtId="0" fontId="6" fillId="0" borderId="0" xfId="0" applyFont="1" applyAlignment="1">
      <alignment horizontal="center" vertical="center" wrapText="1"/>
    </xf>
    <xf numFmtId="0" fontId="6" fillId="0" borderId="0" xfId="0" applyFont="1" applyAlignment="1">
      <alignment horizontal="center" vertical="center"/>
    </xf>
    <xf numFmtId="0" fontId="9" fillId="0" borderId="0" xfId="0" applyFont="1" applyAlignment="1">
      <alignment horizontal="center" wrapText="1"/>
    </xf>
    <xf numFmtId="0" fontId="9" fillId="0" borderId="9" xfId="0" applyFont="1" applyBorder="1" applyAlignment="1">
      <alignment horizontal="center" wrapText="1"/>
    </xf>
  </cellXfs>
  <cellStyles count="2">
    <cellStyle name="Normal" xfId="0" builtinId="0"/>
    <cellStyle name="Percent"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lang val="en-US"/>
  <c:chart>
    <c:plotArea>
      <c:layout/>
      <c:scatterChart>
        <c:scatterStyle val="smoothMarker"/>
        <c:ser>
          <c:idx val="0"/>
          <c:order val="0"/>
          <c:marker>
            <c:symbol val="none"/>
          </c:marker>
          <c:trendline>
            <c:trendlineType val="linear"/>
            <c:dispEq val="1"/>
            <c:trendlineLbl>
              <c:layout/>
              <c:numFmt formatCode="General" sourceLinked="0"/>
            </c:trendlineLbl>
          </c:trendline>
          <c:xVal>
            <c:numRef>
              <c:f>'Underlying Calcs'!$E$50:$E$57</c:f>
              <c:numCache>
                <c:formatCode>General</c:formatCode>
                <c:ptCount val="8"/>
                <c:pt idx="0">
                  <c:v>5</c:v>
                </c:pt>
                <c:pt idx="1">
                  <c:v>14</c:v>
                </c:pt>
                <c:pt idx="2">
                  <c:v>23</c:v>
                </c:pt>
                <c:pt idx="3">
                  <c:v>32</c:v>
                </c:pt>
                <c:pt idx="4">
                  <c:v>41</c:v>
                </c:pt>
                <c:pt idx="5">
                  <c:v>47</c:v>
                </c:pt>
                <c:pt idx="6">
                  <c:v>50</c:v>
                </c:pt>
                <c:pt idx="7">
                  <c:v>59</c:v>
                </c:pt>
              </c:numCache>
            </c:numRef>
          </c:xVal>
          <c:yVal>
            <c:numRef>
              <c:f>'Underlying Calcs'!$F$50:$F$57</c:f>
              <c:numCache>
                <c:formatCode>General</c:formatCode>
                <c:ptCount val="8"/>
                <c:pt idx="0">
                  <c:v>13.88</c:v>
                </c:pt>
                <c:pt idx="1">
                  <c:v>15.67</c:v>
                </c:pt>
                <c:pt idx="2">
                  <c:v>17.649999999999999</c:v>
                </c:pt>
                <c:pt idx="3">
                  <c:v>20.2</c:v>
                </c:pt>
                <c:pt idx="4">
                  <c:v>22.88</c:v>
                </c:pt>
                <c:pt idx="5">
                  <c:v>24.4</c:v>
                </c:pt>
                <c:pt idx="6">
                  <c:v>24.58</c:v>
                </c:pt>
                <c:pt idx="7">
                  <c:v>24.83</c:v>
                </c:pt>
              </c:numCache>
            </c:numRef>
          </c:yVal>
          <c:smooth val="1"/>
        </c:ser>
        <c:axId val="53860224"/>
        <c:axId val="69714304"/>
      </c:scatterChart>
      <c:valAx>
        <c:axId val="53860224"/>
        <c:scaling>
          <c:orientation val="minMax"/>
        </c:scaling>
        <c:axPos val="b"/>
        <c:numFmt formatCode="General" sourceLinked="1"/>
        <c:tickLblPos val="nextTo"/>
        <c:crossAx val="69714304"/>
        <c:crosses val="autoZero"/>
        <c:crossBetween val="midCat"/>
      </c:valAx>
      <c:valAx>
        <c:axId val="69714304"/>
        <c:scaling>
          <c:orientation val="minMax"/>
        </c:scaling>
        <c:axPos val="l"/>
        <c:majorGridlines/>
        <c:numFmt formatCode="General" sourceLinked="1"/>
        <c:tickLblPos val="nextTo"/>
        <c:crossAx val="53860224"/>
        <c:crosses val="autoZero"/>
        <c:crossBetween val="midCat"/>
      </c:valAx>
    </c:plotArea>
    <c:legend>
      <c:legendPos val="r"/>
      <c:layout/>
    </c:legend>
    <c:plotVisOnly val="1"/>
  </c:chart>
  <c:printSettings>
    <c:headerFooter/>
    <c:pageMargins b="0.75000000000000033" l="0.70000000000000029" r="0.70000000000000029" t="0.75000000000000033" header="0.30000000000000016" footer="0.30000000000000016"/>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US"/>
  <c:chart>
    <c:plotArea>
      <c:layout/>
      <c:scatterChart>
        <c:scatterStyle val="smoothMarker"/>
        <c:ser>
          <c:idx val="0"/>
          <c:order val="0"/>
          <c:marker>
            <c:symbol val="none"/>
          </c:marker>
          <c:trendline>
            <c:trendlineType val="linear"/>
            <c:dispEq val="1"/>
            <c:trendlineLbl>
              <c:layout/>
              <c:numFmt formatCode="General" sourceLinked="0"/>
            </c:trendlineLbl>
          </c:trendline>
          <c:xVal>
            <c:numRef>
              <c:f>'Underlying Calcs'!$E$50:$E$57</c:f>
              <c:numCache>
                <c:formatCode>General</c:formatCode>
                <c:ptCount val="8"/>
                <c:pt idx="0">
                  <c:v>5</c:v>
                </c:pt>
                <c:pt idx="1">
                  <c:v>14</c:v>
                </c:pt>
                <c:pt idx="2">
                  <c:v>23</c:v>
                </c:pt>
                <c:pt idx="3">
                  <c:v>32</c:v>
                </c:pt>
                <c:pt idx="4">
                  <c:v>41</c:v>
                </c:pt>
                <c:pt idx="5">
                  <c:v>47</c:v>
                </c:pt>
                <c:pt idx="6">
                  <c:v>50</c:v>
                </c:pt>
                <c:pt idx="7">
                  <c:v>59</c:v>
                </c:pt>
              </c:numCache>
            </c:numRef>
          </c:xVal>
          <c:yVal>
            <c:numRef>
              <c:f>'Underlying Calcs'!$H$50:$H$57</c:f>
              <c:numCache>
                <c:formatCode>0.0</c:formatCode>
                <c:ptCount val="8"/>
                <c:pt idx="0">
                  <c:v>1.9759132192580362</c:v>
                </c:pt>
                <c:pt idx="1">
                  <c:v>2.2092826528310399</c:v>
                </c:pt>
                <c:pt idx="2">
                  <c:v>2.4884389803744638</c:v>
                </c:pt>
                <c:pt idx="3">
                  <c:v>2.889635934482512</c:v>
                </c:pt>
                <c:pt idx="4">
                  <c:v>3.3216224848291276</c:v>
                </c:pt>
                <c:pt idx="5">
                  <c:v>3.4073453428292138</c:v>
                </c:pt>
                <c:pt idx="6">
                  <c:v>3.4654861267764492</c:v>
                </c:pt>
                <c:pt idx="7">
                  <c:v>3.5007331378299114</c:v>
                </c:pt>
              </c:numCache>
            </c:numRef>
          </c:yVal>
          <c:smooth val="1"/>
        </c:ser>
        <c:axId val="72377088"/>
        <c:axId val="72378624"/>
      </c:scatterChart>
      <c:valAx>
        <c:axId val="72377088"/>
        <c:scaling>
          <c:orientation val="minMax"/>
        </c:scaling>
        <c:axPos val="b"/>
        <c:numFmt formatCode="General" sourceLinked="1"/>
        <c:tickLblPos val="nextTo"/>
        <c:crossAx val="72378624"/>
        <c:crosses val="autoZero"/>
        <c:crossBetween val="midCat"/>
      </c:valAx>
      <c:valAx>
        <c:axId val="72378624"/>
        <c:scaling>
          <c:orientation val="minMax"/>
        </c:scaling>
        <c:axPos val="l"/>
        <c:majorGridlines/>
        <c:numFmt formatCode="0.0" sourceLinked="1"/>
        <c:tickLblPos val="nextTo"/>
        <c:crossAx val="72377088"/>
        <c:crosses val="autoZero"/>
        <c:crossBetween val="midCat"/>
      </c:valAx>
    </c:plotArea>
    <c:legend>
      <c:legendPos val="r"/>
      <c:layout/>
    </c:legend>
    <c:plotVisOnly val="1"/>
  </c:chart>
  <c:printSettings>
    <c:headerFooter/>
    <c:pageMargins b="0.75000000000000033" l="0.70000000000000029" r="0.70000000000000029" t="0.75000000000000033" header="0.30000000000000016" footer="0.30000000000000016"/>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US"/>
  <c:chart>
    <c:plotArea>
      <c:layout/>
      <c:scatterChart>
        <c:scatterStyle val="smoothMarker"/>
        <c:ser>
          <c:idx val="0"/>
          <c:order val="0"/>
          <c:marker>
            <c:symbol val="none"/>
          </c:marker>
          <c:trendline>
            <c:trendlineType val="linear"/>
            <c:dispEq val="1"/>
            <c:trendlineLbl>
              <c:layout/>
              <c:numFmt formatCode="General" sourceLinked="0"/>
            </c:trendlineLbl>
          </c:trendline>
          <c:xVal>
            <c:numRef>
              <c:f>'Underlying Calcs'!$J$50:$J$58</c:f>
              <c:numCache>
                <c:formatCode>General</c:formatCode>
                <c:ptCount val="9"/>
                <c:pt idx="0">
                  <c:v>-5</c:v>
                </c:pt>
                <c:pt idx="1">
                  <c:v>5</c:v>
                </c:pt>
                <c:pt idx="2">
                  <c:v>14</c:v>
                </c:pt>
                <c:pt idx="3">
                  <c:v>23</c:v>
                </c:pt>
                <c:pt idx="4">
                  <c:v>32</c:v>
                </c:pt>
                <c:pt idx="5">
                  <c:v>41</c:v>
                </c:pt>
                <c:pt idx="6">
                  <c:v>47</c:v>
                </c:pt>
                <c:pt idx="7">
                  <c:v>50</c:v>
                </c:pt>
                <c:pt idx="8">
                  <c:v>59</c:v>
                </c:pt>
              </c:numCache>
            </c:numRef>
          </c:xVal>
          <c:yVal>
            <c:numRef>
              <c:f>'Underlying Calcs'!$K$50:$K$58</c:f>
              <c:numCache>
                <c:formatCode>General</c:formatCode>
                <c:ptCount val="9"/>
                <c:pt idx="0">
                  <c:v>16.7</c:v>
                </c:pt>
                <c:pt idx="1">
                  <c:v>18.399999999999999</c:v>
                </c:pt>
                <c:pt idx="2">
                  <c:v>19.7</c:v>
                </c:pt>
                <c:pt idx="3">
                  <c:v>20.5</c:v>
                </c:pt>
                <c:pt idx="4">
                  <c:v>20.7</c:v>
                </c:pt>
                <c:pt idx="5">
                  <c:v>22.7</c:v>
                </c:pt>
                <c:pt idx="6">
                  <c:v>23.9</c:v>
                </c:pt>
                <c:pt idx="7">
                  <c:v>26.4</c:v>
                </c:pt>
                <c:pt idx="8">
                  <c:v>27.4</c:v>
                </c:pt>
              </c:numCache>
            </c:numRef>
          </c:yVal>
          <c:smooth val="1"/>
        </c:ser>
        <c:axId val="72534272"/>
        <c:axId val="72791168"/>
      </c:scatterChart>
      <c:valAx>
        <c:axId val="72534272"/>
        <c:scaling>
          <c:orientation val="minMax"/>
        </c:scaling>
        <c:axPos val="b"/>
        <c:numFmt formatCode="General" sourceLinked="1"/>
        <c:tickLblPos val="nextTo"/>
        <c:crossAx val="72791168"/>
        <c:crosses val="autoZero"/>
        <c:crossBetween val="midCat"/>
      </c:valAx>
      <c:valAx>
        <c:axId val="72791168"/>
        <c:scaling>
          <c:orientation val="minMax"/>
        </c:scaling>
        <c:axPos val="l"/>
        <c:majorGridlines/>
        <c:numFmt formatCode="General" sourceLinked="1"/>
        <c:tickLblPos val="nextTo"/>
        <c:crossAx val="72534272"/>
        <c:crosses val="autoZero"/>
        <c:crossBetween val="midCat"/>
      </c:valAx>
    </c:plotArea>
    <c:legend>
      <c:legendPos val="r"/>
      <c:layout/>
    </c:legend>
    <c:plotVisOnly val="1"/>
  </c:chart>
  <c:printSettings>
    <c:headerFooter/>
    <c:pageMargins b="0.75000000000000033" l="0.70000000000000029" r="0.70000000000000029" t="0.75000000000000033" header="0.30000000000000016" footer="0.30000000000000016"/>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US"/>
  <c:chart>
    <c:plotArea>
      <c:layout/>
      <c:scatterChart>
        <c:scatterStyle val="smoothMarker"/>
        <c:ser>
          <c:idx val="0"/>
          <c:order val="0"/>
          <c:marker>
            <c:symbol val="none"/>
          </c:marker>
          <c:trendline>
            <c:trendlineType val="linear"/>
            <c:dispEq val="1"/>
            <c:trendlineLbl>
              <c:layout/>
              <c:numFmt formatCode="General" sourceLinked="0"/>
            </c:trendlineLbl>
          </c:trendline>
          <c:xVal>
            <c:numRef>
              <c:f>'Underlying Calcs'!$J$50:$J$58</c:f>
              <c:numCache>
                <c:formatCode>General</c:formatCode>
                <c:ptCount val="9"/>
                <c:pt idx="0">
                  <c:v>-5</c:v>
                </c:pt>
                <c:pt idx="1">
                  <c:v>5</c:v>
                </c:pt>
                <c:pt idx="2">
                  <c:v>14</c:v>
                </c:pt>
                <c:pt idx="3">
                  <c:v>23</c:v>
                </c:pt>
                <c:pt idx="4">
                  <c:v>32</c:v>
                </c:pt>
                <c:pt idx="5">
                  <c:v>41</c:v>
                </c:pt>
                <c:pt idx="6">
                  <c:v>47</c:v>
                </c:pt>
                <c:pt idx="7">
                  <c:v>50</c:v>
                </c:pt>
                <c:pt idx="8">
                  <c:v>59</c:v>
                </c:pt>
              </c:numCache>
            </c:numRef>
          </c:xVal>
          <c:yVal>
            <c:numRef>
              <c:f>'Underlying Calcs'!$M$50:$M$58</c:f>
              <c:numCache>
                <c:formatCode>0.0</c:formatCode>
                <c:ptCount val="9"/>
                <c:pt idx="0">
                  <c:v>2.2260730471874162</c:v>
                </c:pt>
                <c:pt idx="1">
                  <c:v>2.4196836000683821</c:v>
                </c:pt>
                <c:pt idx="2">
                  <c:v>2.5449894712364514</c:v>
                </c:pt>
                <c:pt idx="3">
                  <c:v>2.5259370610414251</c:v>
                </c:pt>
                <c:pt idx="4">
                  <c:v>2.3528609425083542</c:v>
                </c:pt>
                <c:pt idx="5">
                  <c:v>2.7507816097525506</c:v>
                </c:pt>
                <c:pt idx="6">
                  <c:v>3.1012378999818337</c:v>
                </c:pt>
                <c:pt idx="7">
                  <c:v>3.8326413286489935</c:v>
                </c:pt>
                <c:pt idx="8">
                  <c:v>3.9582219782442252</c:v>
                </c:pt>
              </c:numCache>
            </c:numRef>
          </c:yVal>
          <c:smooth val="1"/>
        </c:ser>
        <c:axId val="75523200"/>
        <c:axId val="75525120"/>
      </c:scatterChart>
      <c:valAx>
        <c:axId val="75523200"/>
        <c:scaling>
          <c:orientation val="minMax"/>
        </c:scaling>
        <c:axPos val="b"/>
        <c:numFmt formatCode="General" sourceLinked="1"/>
        <c:tickLblPos val="nextTo"/>
        <c:crossAx val="75525120"/>
        <c:crosses val="autoZero"/>
        <c:crossBetween val="midCat"/>
      </c:valAx>
      <c:valAx>
        <c:axId val="75525120"/>
        <c:scaling>
          <c:orientation val="minMax"/>
        </c:scaling>
        <c:axPos val="l"/>
        <c:majorGridlines/>
        <c:numFmt formatCode="0.0" sourceLinked="1"/>
        <c:tickLblPos val="nextTo"/>
        <c:crossAx val="75523200"/>
        <c:crosses val="autoZero"/>
        <c:crossBetween val="midCat"/>
      </c:valAx>
    </c:plotArea>
    <c:legend>
      <c:legendPos val="r"/>
      <c:layout/>
    </c:legend>
    <c:plotVisOnly val="1"/>
  </c:chart>
  <c:printSettings>
    <c:headerFooter/>
    <c:pageMargins b="0.75000000000000033" l="0.70000000000000029" r="0.70000000000000029" t="0.75000000000000033" header="0.30000000000000016" footer="0.30000000000000016"/>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US"/>
  <c:chart>
    <c:plotArea>
      <c:layout/>
      <c:scatterChart>
        <c:scatterStyle val="smoothMarker"/>
        <c:ser>
          <c:idx val="0"/>
          <c:order val="0"/>
          <c:marker>
            <c:symbol val="none"/>
          </c:marker>
          <c:trendline>
            <c:trendlineType val="linear"/>
            <c:dispEq val="1"/>
            <c:trendlineLbl>
              <c:numFmt formatCode="General" sourceLinked="0"/>
            </c:trendlineLbl>
          </c:trendline>
          <c:xVal>
            <c:numRef>
              <c:f>'Underlying Calcs'!$R$50:$R$59</c:f>
              <c:numCache>
                <c:formatCode>General</c:formatCode>
                <c:ptCount val="10"/>
                <c:pt idx="0">
                  <c:v>-15</c:v>
                </c:pt>
                <c:pt idx="1">
                  <c:v>-5</c:v>
                </c:pt>
                <c:pt idx="2">
                  <c:v>5</c:v>
                </c:pt>
                <c:pt idx="3">
                  <c:v>14</c:v>
                </c:pt>
                <c:pt idx="4">
                  <c:v>23</c:v>
                </c:pt>
                <c:pt idx="5">
                  <c:v>32</c:v>
                </c:pt>
                <c:pt idx="6">
                  <c:v>41</c:v>
                </c:pt>
                <c:pt idx="7">
                  <c:v>47</c:v>
                </c:pt>
                <c:pt idx="8">
                  <c:v>50</c:v>
                </c:pt>
                <c:pt idx="9">
                  <c:v>59</c:v>
                </c:pt>
              </c:numCache>
            </c:numRef>
          </c:xVal>
          <c:yVal>
            <c:numRef>
              <c:f>'Underlying Calcs'!$S$50:$S$59</c:f>
              <c:numCache>
                <c:formatCode>General</c:formatCode>
                <c:ptCount val="10"/>
                <c:pt idx="0">
                  <c:v>15</c:v>
                </c:pt>
                <c:pt idx="1">
                  <c:v>16.7</c:v>
                </c:pt>
                <c:pt idx="2">
                  <c:v>18.399999999999999</c:v>
                </c:pt>
                <c:pt idx="3">
                  <c:v>19.7</c:v>
                </c:pt>
                <c:pt idx="4">
                  <c:v>20.5</c:v>
                </c:pt>
                <c:pt idx="5">
                  <c:v>20.7</c:v>
                </c:pt>
                <c:pt idx="6">
                  <c:v>22.7</c:v>
                </c:pt>
                <c:pt idx="7">
                  <c:v>23.9</c:v>
                </c:pt>
                <c:pt idx="8">
                  <c:v>26.4</c:v>
                </c:pt>
                <c:pt idx="9">
                  <c:v>27.4</c:v>
                </c:pt>
              </c:numCache>
            </c:numRef>
          </c:yVal>
          <c:smooth val="1"/>
        </c:ser>
        <c:axId val="69696512"/>
        <c:axId val="69698304"/>
      </c:scatterChart>
      <c:valAx>
        <c:axId val="69696512"/>
        <c:scaling>
          <c:orientation val="minMax"/>
        </c:scaling>
        <c:axPos val="b"/>
        <c:numFmt formatCode="General" sourceLinked="1"/>
        <c:tickLblPos val="nextTo"/>
        <c:crossAx val="69698304"/>
        <c:crosses val="autoZero"/>
        <c:crossBetween val="midCat"/>
      </c:valAx>
      <c:valAx>
        <c:axId val="69698304"/>
        <c:scaling>
          <c:orientation val="minMax"/>
        </c:scaling>
        <c:axPos val="l"/>
        <c:majorGridlines/>
        <c:numFmt formatCode="General" sourceLinked="1"/>
        <c:tickLblPos val="nextTo"/>
        <c:crossAx val="69696512"/>
        <c:crosses val="autoZero"/>
        <c:crossBetween val="midCat"/>
      </c:valAx>
    </c:plotArea>
    <c:legend>
      <c:legendPos val="r"/>
    </c:legend>
    <c:plotVisOnly val="1"/>
  </c:chart>
  <c:printSettings>
    <c:headerFooter/>
    <c:pageMargins b="0.75000000000000033" l="0.70000000000000029" r="0.70000000000000029" t="0.75000000000000033" header="0.30000000000000016" footer="0.30000000000000016"/>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n-US"/>
  <c:chart>
    <c:plotArea>
      <c:layout/>
      <c:scatterChart>
        <c:scatterStyle val="smoothMarker"/>
        <c:ser>
          <c:idx val="0"/>
          <c:order val="0"/>
          <c:marker>
            <c:symbol val="none"/>
          </c:marker>
          <c:trendline>
            <c:trendlineType val="linear"/>
            <c:dispEq val="1"/>
            <c:trendlineLbl>
              <c:numFmt formatCode="General" sourceLinked="0"/>
            </c:trendlineLbl>
          </c:trendline>
          <c:xVal>
            <c:numRef>
              <c:f>'Underlying Calcs'!$R$50:$R$59</c:f>
              <c:numCache>
                <c:formatCode>General</c:formatCode>
                <c:ptCount val="10"/>
                <c:pt idx="0">
                  <c:v>-15</c:v>
                </c:pt>
                <c:pt idx="1">
                  <c:v>-5</c:v>
                </c:pt>
                <c:pt idx="2">
                  <c:v>5</c:v>
                </c:pt>
                <c:pt idx="3">
                  <c:v>14</c:v>
                </c:pt>
                <c:pt idx="4">
                  <c:v>23</c:v>
                </c:pt>
                <c:pt idx="5">
                  <c:v>32</c:v>
                </c:pt>
                <c:pt idx="6">
                  <c:v>41</c:v>
                </c:pt>
                <c:pt idx="7">
                  <c:v>47</c:v>
                </c:pt>
                <c:pt idx="8">
                  <c:v>50</c:v>
                </c:pt>
                <c:pt idx="9">
                  <c:v>59</c:v>
                </c:pt>
              </c:numCache>
            </c:numRef>
          </c:xVal>
          <c:yVal>
            <c:numRef>
              <c:f>'Underlying Calcs'!$U$50:$U$59</c:f>
              <c:numCache>
                <c:formatCode>0.0</c:formatCode>
                <c:ptCount val="10"/>
                <c:pt idx="0">
                  <c:v>1.89604611184144</c:v>
                </c:pt>
                <c:pt idx="1">
                  <c:v>2.0839832782180068</c:v>
                </c:pt>
                <c:pt idx="2">
                  <c:v>2.2671825328371815</c:v>
                </c:pt>
                <c:pt idx="3">
                  <c:v>2.3872421899614644</c:v>
                </c:pt>
                <c:pt idx="4">
                  <c:v>2.3761779467504316</c:v>
                </c:pt>
                <c:pt idx="5">
                  <c:v>2.2235828687441588</c:v>
                </c:pt>
                <c:pt idx="6">
                  <c:v>2.7507816097525506</c:v>
                </c:pt>
                <c:pt idx="7">
                  <c:v>3.1012378999818337</c:v>
                </c:pt>
                <c:pt idx="8">
                  <c:v>3.8326413286489935</c:v>
                </c:pt>
                <c:pt idx="9">
                  <c:v>3.9582219782442252</c:v>
                </c:pt>
              </c:numCache>
            </c:numRef>
          </c:yVal>
          <c:smooth val="1"/>
        </c:ser>
        <c:axId val="69706496"/>
        <c:axId val="69708032"/>
      </c:scatterChart>
      <c:valAx>
        <c:axId val="69706496"/>
        <c:scaling>
          <c:orientation val="minMax"/>
        </c:scaling>
        <c:axPos val="b"/>
        <c:numFmt formatCode="General" sourceLinked="1"/>
        <c:tickLblPos val="nextTo"/>
        <c:crossAx val="69708032"/>
        <c:crosses val="autoZero"/>
        <c:crossBetween val="midCat"/>
      </c:valAx>
      <c:valAx>
        <c:axId val="69708032"/>
        <c:scaling>
          <c:orientation val="minMax"/>
        </c:scaling>
        <c:axPos val="l"/>
        <c:majorGridlines/>
        <c:numFmt formatCode="0.0" sourceLinked="1"/>
        <c:tickLblPos val="nextTo"/>
        <c:crossAx val="69706496"/>
        <c:crosses val="autoZero"/>
        <c:crossBetween val="midCat"/>
      </c:valAx>
    </c:plotArea>
    <c:legend>
      <c:legendPos val="r"/>
    </c:legend>
    <c:plotVisOnly val="1"/>
  </c:chart>
  <c:printSettings>
    <c:headerFooter/>
    <c:pageMargins b="0.75000000000000033" l="0.70000000000000029" r="0.70000000000000029" t="0.75000000000000033" header="0.30000000000000016" footer="0.30000000000000016"/>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Maximum DHP Load</a:t>
            </a:r>
            <a:r>
              <a:rPr lang="en-US" baseline="0"/>
              <a:t> Displacement</a:t>
            </a:r>
            <a:endParaRPr lang="en-US"/>
          </a:p>
        </c:rich>
      </c:tx>
      <c:layout/>
    </c:title>
    <c:plotArea>
      <c:layout/>
      <c:scatterChart>
        <c:scatterStyle val="smoothMarker"/>
        <c:ser>
          <c:idx val="0"/>
          <c:order val="0"/>
          <c:tx>
            <c:v>Rockford Annual Heat Load</c:v>
          </c:tx>
          <c:marker>
            <c:symbol val="none"/>
          </c:marker>
          <c:xVal>
            <c:numRef>
              <c:f>'Underlying Calcs'!$B$4:$B$20</c:f>
              <c:numCache>
                <c:formatCode>General</c:formatCode>
                <c:ptCount val="17"/>
                <c:pt idx="0">
                  <c:v>-20</c:v>
                </c:pt>
                <c:pt idx="1">
                  <c:v>-15</c:v>
                </c:pt>
                <c:pt idx="2">
                  <c:v>-10</c:v>
                </c:pt>
                <c:pt idx="3">
                  <c:v>-5</c:v>
                </c:pt>
                <c:pt idx="4">
                  <c:v>0</c:v>
                </c:pt>
                <c:pt idx="5">
                  <c:v>5</c:v>
                </c:pt>
                <c:pt idx="6">
                  <c:v>10</c:v>
                </c:pt>
                <c:pt idx="7">
                  <c:v>15</c:v>
                </c:pt>
                <c:pt idx="8">
                  <c:v>20</c:v>
                </c:pt>
                <c:pt idx="9">
                  <c:v>25</c:v>
                </c:pt>
                <c:pt idx="10">
                  <c:v>30</c:v>
                </c:pt>
                <c:pt idx="11">
                  <c:v>35</c:v>
                </c:pt>
                <c:pt idx="12">
                  <c:v>40</c:v>
                </c:pt>
                <c:pt idx="13">
                  <c:v>45</c:v>
                </c:pt>
                <c:pt idx="14">
                  <c:v>50</c:v>
                </c:pt>
                <c:pt idx="15">
                  <c:v>55</c:v>
                </c:pt>
                <c:pt idx="16">
                  <c:v>60</c:v>
                </c:pt>
              </c:numCache>
            </c:numRef>
          </c:xVal>
          <c:yVal>
            <c:numRef>
              <c:f>'Underlying Calcs'!$Q$4:$Q$20</c:f>
              <c:numCache>
                <c:formatCode>General</c:formatCode>
                <c:ptCount val="17"/>
                <c:pt idx="0">
                  <c:v>0</c:v>
                </c:pt>
                <c:pt idx="1">
                  <c:v>61.56</c:v>
                </c:pt>
                <c:pt idx="2">
                  <c:v>301.64400000000001</c:v>
                </c:pt>
                <c:pt idx="3">
                  <c:v>853.63200000000006</c:v>
                </c:pt>
                <c:pt idx="4">
                  <c:v>948.02400000000011</c:v>
                </c:pt>
                <c:pt idx="5">
                  <c:v>1094.7420000000002</c:v>
                </c:pt>
                <c:pt idx="6">
                  <c:v>1036.26</c:v>
                </c:pt>
                <c:pt idx="7">
                  <c:v>1449.7380000000001</c:v>
                </c:pt>
                <c:pt idx="8">
                  <c:v>1502.0640000000001</c:v>
                </c:pt>
                <c:pt idx="9">
                  <c:v>2772.252</c:v>
                </c:pt>
                <c:pt idx="10">
                  <c:v>3028.7519999999995</c:v>
                </c:pt>
                <c:pt idx="11">
                  <c:v>1990.4399999999996</c:v>
                </c:pt>
                <c:pt idx="12">
                  <c:v>2815.3439999999996</c:v>
                </c:pt>
                <c:pt idx="13">
                  <c:v>2311.5779999999995</c:v>
                </c:pt>
                <c:pt idx="14">
                  <c:v>1095.7679999999998</c:v>
                </c:pt>
                <c:pt idx="15">
                  <c:v>533.51999999999987</c:v>
                </c:pt>
                <c:pt idx="16">
                  <c:v>0</c:v>
                </c:pt>
              </c:numCache>
            </c:numRef>
          </c:yVal>
          <c:smooth val="1"/>
        </c:ser>
        <c:ser>
          <c:idx val="1"/>
          <c:order val="1"/>
          <c:tx>
            <c:v>DHP Max Load Displacement</c:v>
          </c:tx>
          <c:marker>
            <c:symbol val="none"/>
          </c:marker>
          <c:xVal>
            <c:numRef>
              <c:f>'Underlying Calcs'!$B$4:$B$20</c:f>
              <c:numCache>
                <c:formatCode>General</c:formatCode>
                <c:ptCount val="17"/>
                <c:pt idx="0">
                  <c:v>-20</c:v>
                </c:pt>
                <c:pt idx="1">
                  <c:v>-15</c:v>
                </c:pt>
                <c:pt idx="2">
                  <c:v>-10</c:v>
                </c:pt>
                <c:pt idx="3">
                  <c:v>-5</c:v>
                </c:pt>
                <c:pt idx="4">
                  <c:v>0</c:v>
                </c:pt>
                <c:pt idx="5">
                  <c:v>5</c:v>
                </c:pt>
                <c:pt idx="6">
                  <c:v>10</c:v>
                </c:pt>
                <c:pt idx="7">
                  <c:v>15</c:v>
                </c:pt>
                <c:pt idx="8">
                  <c:v>20</c:v>
                </c:pt>
                <c:pt idx="9">
                  <c:v>25</c:v>
                </c:pt>
                <c:pt idx="10">
                  <c:v>30</c:v>
                </c:pt>
                <c:pt idx="11">
                  <c:v>35</c:v>
                </c:pt>
                <c:pt idx="12">
                  <c:v>40</c:v>
                </c:pt>
                <c:pt idx="13">
                  <c:v>45</c:v>
                </c:pt>
                <c:pt idx="14">
                  <c:v>50</c:v>
                </c:pt>
                <c:pt idx="15">
                  <c:v>55</c:v>
                </c:pt>
                <c:pt idx="16">
                  <c:v>60</c:v>
                </c:pt>
              </c:numCache>
            </c:numRef>
          </c:xVal>
          <c:yVal>
            <c:numRef>
              <c:f>'Underlying Calcs'!$AG$4:$AG$20</c:f>
              <c:numCache>
                <c:formatCode>General</c:formatCode>
                <c:ptCount val="17"/>
                <c:pt idx="0">
                  <c:v>0</c:v>
                </c:pt>
                <c:pt idx="1">
                  <c:v>10.323469088778202</c:v>
                </c:pt>
                <c:pt idx="2">
                  <c:v>61.206416642250225</c:v>
                </c:pt>
                <c:pt idx="3">
                  <c:v>207.89217697040729</c:v>
                </c:pt>
                <c:pt idx="4">
                  <c:v>275.81702314679171</c:v>
                </c:pt>
                <c:pt idx="5">
                  <c:v>379.82903603867567</c:v>
                </c:pt>
                <c:pt idx="6">
                  <c:v>429.19821271608555</c:v>
                </c:pt>
                <c:pt idx="7">
                  <c:v>719.56416642250224</c:v>
                </c:pt>
                <c:pt idx="8">
                  <c:v>899.79915030764732</c:v>
                </c:pt>
                <c:pt idx="9">
                  <c:v>2026.7544682097862</c:v>
                </c:pt>
                <c:pt idx="10">
                  <c:v>2747.5165543510111</c:v>
                </c:pt>
                <c:pt idx="11">
                  <c:v>1990.4399999999996</c:v>
                </c:pt>
                <c:pt idx="12">
                  <c:v>2815.3439999999996</c:v>
                </c:pt>
                <c:pt idx="13">
                  <c:v>2311.5779999999995</c:v>
                </c:pt>
                <c:pt idx="14">
                  <c:v>1095.7679999999998</c:v>
                </c:pt>
                <c:pt idx="15">
                  <c:v>533.51999999999987</c:v>
                </c:pt>
                <c:pt idx="16">
                  <c:v>0</c:v>
                </c:pt>
              </c:numCache>
            </c:numRef>
          </c:yVal>
          <c:smooth val="1"/>
        </c:ser>
        <c:ser>
          <c:idx val="2"/>
          <c:order val="2"/>
          <c:tx>
            <c:v>Remaining Existing System load</c:v>
          </c:tx>
          <c:marker>
            <c:symbol val="none"/>
          </c:marker>
          <c:xVal>
            <c:numRef>
              <c:f>'Underlying Calcs'!$B$4:$B$20</c:f>
              <c:numCache>
                <c:formatCode>General</c:formatCode>
                <c:ptCount val="17"/>
                <c:pt idx="0">
                  <c:v>-20</c:v>
                </c:pt>
                <c:pt idx="1">
                  <c:v>-15</c:v>
                </c:pt>
                <c:pt idx="2">
                  <c:v>-10</c:v>
                </c:pt>
                <c:pt idx="3">
                  <c:v>-5</c:v>
                </c:pt>
                <c:pt idx="4">
                  <c:v>0</c:v>
                </c:pt>
                <c:pt idx="5">
                  <c:v>5</c:v>
                </c:pt>
                <c:pt idx="6">
                  <c:v>10</c:v>
                </c:pt>
                <c:pt idx="7">
                  <c:v>15</c:v>
                </c:pt>
                <c:pt idx="8">
                  <c:v>20</c:v>
                </c:pt>
                <c:pt idx="9">
                  <c:v>25</c:v>
                </c:pt>
                <c:pt idx="10">
                  <c:v>30</c:v>
                </c:pt>
                <c:pt idx="11">
                  <c:v>35</c:v>
                </c:pt>
                <c:pt idx="12">
                  <c:v>40</c:v>
                </c:pt>
                <c:pt idx="13">
                  <c:v>45</c:v>
                </c:pt>
                <c:pt idx="14">
                  <c:v>50</c:v>
                </c:pt>
                <c:pt idx="15">
                  <c:v>55</c:v>
                </c:pt>
                <c:pt idx="16">
                  <c:v>60</c:v>
                </c:pt>
              </c:numCache>
            </c:numRef>
          </c:xVal>
          <c:yVal>
            <c:numRef>
              <c:f>'Underlying Calcs'!$AI$4:$AI$20</c:f>
              <c:numCache>
                <c:formatCode>General</c:formatCode>
                <c:ptCount val="17"/>
                <c:pt idx="0">
                  <c:v>0</c:v>
                </c:pt>
                <c:pt idx="1">
                  <c:v>51.236530911221799</c:v>
                </c:pt>
                <c:pt idx="2">
                  <c:v>240.43758335774979</c:v>
                </c:pt>
                <c:pt idx="3">
                  <c:v>645.7398230295928</c:v>
                </c:pt>
                <c:pt idx="4">
                  <c:v>672.2069768532084</c:v>
                </c:pt>
                <c:pt idx="5">
                  <c:v>714.91296396132452</c:v>
                </c:pt>
                <c:pt idx="6">
                  <c:v>607.06178728391444</c:v>
                </c:pt>
                <c:pt idx="7">
                  <c:v>730.17383357749782</c:v>
                </c:pt>
                <c:pt idx="8">
                  <c:v>602.26484969235275</c:v>
                </c:pt>
                <c:pt idx="9">
                  <c:v>745.49753179021377</c:v>
                </c:pt>
                <c:pt idx="10">
                  <c:v>281.23544564898839</c:v>
                </c:pt>
                <c:pt idx="11">
                  <c:v>0</c:v>
                </c:pt>
                <c:pt idx="12">
                  <c:v>0</c:v>
                </c:pt>
                <c:pt idx="13">
                  <c:v>0</c:v>
                </c:pt>
                <c:pt idx="14">
                  <c:v>0</c:v>
                </c:pt>
                <c:pt idx="15">
                  <c:v>0</c:v>
                </c:pt>
                <c:pt idx="16">
                  <c:v>0</c:v>
                </c:pt>
              </c:numCache>
            </c:numRef>
          </c:yVal>
          <c:smooth val="1"/>
        </c:ser>
        <c:axId val="69746048"/>
        <c:axId val="69752320"/>
      </c:scatterChart>
      <c:valAx>
        <c:axId val="69746048"/>
        <c:scaling>
          <c:orientation val="minMax"/>
        </c:scaling>
        <c:axPos val="b"/>
        <c:title>
          <c:tx>
            <c:rich>
              <a:bodyPr/>
              <a:lstStyle/>
              <a:p>
                <a:pPr>
                  <a:defRPr/>
                </a:pPr>
                <a:r>
                  <a:rPr lang="en-US"/>
                  <a:t>OAT (F)</a:t>
                </a:r>
              </a:p>
            </c:rich>
          </c:tx>
          <c:layout/>
        </c:title>
        <c:numFmt formatCode="General" sourceLinked="1"/>
        <c:majorTickMark val="none"/>
        <c:tickLblPos val="nextTo"/>
        <c:crossAx val="69752320"/>
        <c:crosses val="autoZero"/>
        <c:crossBetween val="midCat"/>
      </c:valAx>
      <c:valAx>
        <c:axId val="69752320"/>
        <c:scaling>
          <c:orientation val="minMax"/>
        </c:scaling>
        <c:axPos val="l"/>
        <c:majorGridlines/>
        <c:title>
          <c:tx>
            <c:rich>
              <a:bodyPr/>
              <a:lstStyle/>
              <a:p>
                <a:pPr>
                  <a:defRPr/>
                </a:pPr>
                <a:r>
                  <a:rPr lang="en-US"/>
                  <a:t>Annual kWh</a:t>
                </a:r>
              </a:p>
            </c:rich>
          </c:tx>
          <c:layout/>
        </c:title>
        <c:numFmt formatCode="General" sourceLinked="1"/>
        <c:majorTickMark val="none"/>
        <c:tickLblPos val="nextTo"/>
        <c:crossAx val="69746048"/>
        <c:crosses val="autoZero"/>
        <c:crossBetween val="midCat"/>
      </c:valAx>
    </c:plotArea>
    <c:legend>
      <c:legendPos val="r"/>
      <c:layout/>
    </c:legend>
    <c:plotVisOnly val="1"/>
  </c:chart>
  <c:printSettings>
    <c:headerFooter/>
    <c:pageMargins b="0.75000000000000033" l="0.70000000000000029" r="0.70000000000000029" t="0.75000000000000033" header="0.30000000000000016" footer="0.30000000000000016"/>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Minimum DHP Load</a:t>
            </a:r>
            <a:r>
              <a:rPr lang="en-US" baseline="0"/>
              <a:t> Displacement</a:t>
            </a:r>
            <a:endParaRPr lang="en-US"/>
          </a:p>
        </c:rich>
      </c:tx>
      <c:layout/>
    </c:title>
    <c:plotArea>
      <c:layout/>
      <c:scatterChart>
        <c:scatterStyle val="smoothMarker"/>
        <c:ser>
          <c:idx val="0"/>
          <c:order val="0"/>
          <c:tx>
            <c:v>Rockford Annual Heat Load</c:v>
          </c:tx>
          <c:marker>
            <c:symbol val="none"/>
          </c:marker>
          <c:xVal>
            <c:numRef>
              <c:f>'Underlying Calcs'!$B$4:$B$20</c:f>
              <c:numCache>
                <c:formatCode>General</c:formatCode>
                <c:ptCount val="17"/>
                <c:pt idx="0">
                  <c:v>-20</c:v>
                </c:pt>
                <c:pt idx="1">
                  <c:v>-15</c:v>
                </c:pt>
                <c:pt idx="2">
                  <c:v>-10</c:v>
                </c:pt>
                <c:pt idx="3">
                  <c:v>-5</c:v>
                </c:pt>
                <c:pt idx="4">
                  <c:v>0</c:v>
                </c:pt>
                <c:pt idx="5">
                  <c:v>5</c:v>
                </c:pt>
                <c:pt idx="6">
                  <c:v>10</c:v>
                </c:pt>
                <c:pt idx="7">
                  <c:v>15</c:v>
                </c:pt>
                <c:pt idx="8">
                  <c:v>20</c:v>
                </c:pt>
                <c:pt idx="9">
                  <c:v>25</c:v>
                </c:pt>
                <c:pt idx="10">
                  <c:v>30</c:v>
                </c:pt>
                <c:pt idx="11">
                  <c:v>35</c:v>
                </c:pt>
                <c:pt idx="12">
                  <c:v>40</c:v>
                </c:pt>
                <c:pt idx="13">
                  <c:v>45</c:v>
                </c:pt>
                <c:pt idx="14">
                  <c:v>50</c:v>
                </c:pt>
                <c:pt idx="15">
                  <c:v>55</c:v>
                </c:pt>
                <c:pt idx="16">
                  <c:v>60</c:v>
                </c:pt>
              </c:numCache>
            </c:numRef>
          </c:xVal>
          <c:yVal>
            <c:numRef>
              <c:f>'Underlying Calcs'!$Q$4:$Q$20</c:f>
              <c:numCache>
                <c:formatCode>General</c:formatCode>
                <c:ptCount val="17"/>
                <c:pt idx="0">
                  <c:v>0</c:v>
                </c:pt>
                <c:pt idx="1">
                  <c:v>61.56</c:v>
                </c:pt>
                <c:pt idx="2">
                  <c:v>301.64400000000001</c:v>
                </c:pt>
                <c:pt idx="3">
                  <c:v>853.63200000000006</c:v>
                </c:pt>
                <c:pt idx="4">
                  <c:v>948.02400000000011</c:v>
                </c:pt>
                <c:pt idx="5">
                  <c:v>1094.7420000000002</c:v>
                </c:pt>
                <c:pt idx="6">
                  <c:v>1036.26</c:v>
                </c:pt>
                <c:pt idx="7">
                  <c:v>1449.7380000000001</c:v>
                </c:pt>
                <c:pt idx="8">
                  <c:v>1502.0640000000001</c:v>
                </c:pt>
                <c:pt idx="9">
                  <c:v>2772.252</c:v>
                </c:pt>
                <c:pt idx="10">
                  <c:v>3028.7519999999995</c:v>
                </c:pt>
                <c:pt idx="11">
                  <c:v>1990.4399999999996</c:v>
                </c:pt>
                <c:pt idx="12">
                  <c:v>2815.3439999999996</c:v>
                </c:pt>
                <c:pt idx="13">
                  <c:v>2311.5779999999995</c:v>
                </c:pt>
                <c:pt idx="14">
                  <c:v>1095.7679999999998</c:v>
                </c:pt>
                <c:pt idx="15">
                  <c:v>533.51999999999987</c:v>
                </c:pt>
                <c:pt idx="16">
                  <c:v>0</c:v>
                </c:pt>
              </c:numCache>
            </c:numRef>
          </c:yVal>
          <c:smooth val="1"/>
        </c:ser>
        <c:ser>
          <c:idx val="1"/>
          <c:order val="1"/>
          <c:tx>
            <c:v>DHP Min Load Displacement</c:v>
          </c:tx>
          <c:marker>
            <c:symbol val="none"/>
          </c:marker>
          <c:xVal>
            <c:numRef>
              <c:f>'Underlying Calcs'!$B$4:$B$20</c:f>
              <c:numCache>
                <c:formatCode>General</c:formatCode>
                <c:ptCount val="17"/>
                <c:pt idx="0">
                  <c:v>-20</c:v>
                </c:pt>
                <c:pt idx="1">
                  <c:v>-15</c:v>
                </c:pt>
                <c:pt idx="2">
                  <c:v>-10</c:v>
                </c:pt>
                <c:pt idx="3">
                  <c:v>-5</c:v>
                </c:pt>
                <c:pt idx="4">
                  <c:v>0</c:v>
                </c:pt>
                <c:pt idx="5">
                  <c:v>5</c:v>
                </c:pt>
                <c:pt idx="6">
                  <c:v>10</c:v>
                </c:pt>
                <c:pt idx="7">
                  <c:v>15</c:v>
                </c:pt>
                <c:pt idx="8">
                  <c:v>20</c:v>
                </c:pt>
                <c:pt idx="9">
                  <c:v>25</c:v>
                </c:pt>
                <c:pt idx="10">
                  <c:v>30</c:v>
                </c:pt>
                <c:pt idx="11">
                  <c:v>35</c:v>
                </c:pt>
                <c:pt idx="12">
                  <c:v>40</c:v>
                </c:pt>
                <c:pt idx="13">
                  <c:v>45</c:v>
                </c:pt>
                <c:pt idx="14">
                  <c:v>50</c:v>
                </c:pt>
                <c:pt idx="15">
                  <c:v>55</c:v>
                </c:pt>
                <c:pt idx="16">
                  <c:v>60</c:v>
                </c:pt>
              </c:numCache>
            </c:numRef>
          </c:xVal>
          <c:yVal>
            <c:numRef>
              <c:f>'Underlying Calcs'!$CO$4:$CO$20</c:f>
              <c:numCache>
                <c:formatCode>General</c:formatCode>
                <c:ptCount val="17"/>
                <c:pt idx="0">
                  <c:v>0</c:v>
                </c:pt>
                <c:pt idx="1">
                  <c:v>10.323469088778202</c:v>
                </c:pt>
                <c:pt idx="2">
                  <c:v>57.125988866100208</c:v>
                </c:pt>
                <c:pt idx="3">
                  <c:v>180.17322004101965</c:v>
                </c:pt>
                <c:pt idx="4">
                  <c:v>220.65361851743342</c:v>
                </c:pt>
                <c:pt idx="5">
                  <c:v>278.54129309502883</c:v>
                </c:pt>
                <c:pt idx="6">
                  <c:v>286.13214181072368</c:v>
                </c:pt>
                <c:pt idx="7">
                  <c:v>431.73849985350137</c:v>
                </c:pt>
                <c:pt idx="8">
                  <c:v>479.89288016407863</c:v>
                </c:pt>
                <c:pt idx="9">
                  <c:v>945.81875183123361</c:v>
                </c:pt>
                <c:pt idx="10">
                  <c:v>1099.0066217404042</c:v>
                </c:pt>
                <c:pt idx="11">
                  <c:v>765.40853598984256</c:v>
                </c:pt>
                <c:pt idx="12">
                  <c:v>1143.6683269850571</c:v>
                </c:pt>
                <c:pt idx="13">
                  <c:v>989.15039554643988</c:v>
                </c:pt>
                <c:pt idx="14">
                  <c:v>492.65268092587161</c:v>
                </c:pt>
                <c:pt idx="15">
                  <c:v>251.43744506299436</c:v>
                </c:pt>
                <c:pt idx="16">
                  <c:v>0</c:v>
                </c:pt>
              </c:numCache>
            </c:numRef>
          </c:yVal>
          <c:smooth val="1"/>
        </c:ser>
        <c:ser>
          <c:idx val="2"/>
          <c:order val="2"/>
          <c:tx>
            <c:v>Remaining Existing System load</c:v>
          </c:tx>
          <c:marker>
            <c:symbol val="none"/>
          </c:marker>
          <c:xVal>
            <c:numRef>
              <c:f>'Underlying Calcs'!$B$4:$B$20</c:f>
              <c:numCache>
                <c:formatCode>General</c:formatCode>
                <c:ptCount val="17"/>
                <c:pt idx="0">
                  <c:v>-20</c:v>
                </c:pt>
                <c:pt idx="1">
                  <c:v>-15</c:v>
                </c:pt>
                <c:pt idx="2">
                  <c:v>-10</c:v>
                </c:pt>
                <c:pt idx="3">
                  <c:v>-5</c:v>
                </c:pt>
                <c:pt idx="4">
                  <c:v>0</c:v>
                </c:pt>
                <c:pt idx="5">
                  <c:v>5</c:v>
                </c:pt>
                <c:pt idx="6">
                  <c:v>10</c:v>
                </c:pt>
                <c:pt idx="7">
                  <c:v>15</c:v>
                </c:pt>
                <c:pt idx="8">
                  <c:v>20</c:v>
                </c:pt>
                <c:pt idx="9">
                  <c:v>25</c:v>
                </c:pt>
                <c:pt idx="10">
                  <c:v>30</c:v>
                </c:pt>
                <c:pt idx="11">
                  <c:v>35</c:v>
                </c:pt>
                <c:pt idx="12">
                  <c:v>40</c:v>
                </c:pt>
                <c:pt idx="13">
                  <c:v>45</c:v>
                </c:pt>
                <c:pt idx="14">
                  <c:v>50</c:v>
                </c:pt>
                <c:pt idx="15">
                  <c:v>55</c:v>
                </c:pt>
                <c:pt idx="16">
                  <c:v>60</c:v>
                </c:pt>
              </c:numCache>
            </c:numRef>
          </c:xVal>
          <c:yVal>
            <c:numRef>
              <c:f>'Underlying Calcs'!$CQ$4:$CQ$20</c:f>
              <c:numCache>
                <c:formatCode>General</c:formatCode>
                <c:ptCount val="17"/>
                <c:pt idx="0">
                  <c:v>0</c:v>
                </c:pt>
                <c:pt idx="1">
                  <c:v>51.236530911221799</c:v>
                </c:pt>
                <c:pt idx="2">
                  <c:v>244.51801113389979</c:v>
                </c:pt>
                <c:pt idx="3">
                  <c:v>673.45877995898036</c:v>
                </c:pt>
                <c:pt idx="4">
                  <c:v>727.3703814825667</c:v>
                </c:pt>
                <c:pt idx="5">
                  <c:v>816.20070690497141</c:v>
                </c:pt>
                <c:pt idx="6">
                  <c:v>750.12785818927637</c:v>
                </c:pt>
                <c:pt idx="7">
                  <c:v>1017.9995001464987</c:v>
                </c:pt>
                <c:pt idx="8">
                  <c:v>1022.1711198359214</c:v>
                </c:pt>
                <c:pt idx="9">
                  <c:v>1826.4332481687663</c:v>
                </c:pt>
                <c:pt idx="10">
                  <c:v>1929.7453782595953</c:v>
                </c:pt>
                <c:pt idx="11">
                  <c:v>1225.0314640101569</c:v>
                </c:pt>
                <c:pt idx="12">
                  <c:v>1671.6756730149425</c:v>
                </c:pt>
                <c:pt idx="13">
                  <c:v>1322.4276044535595</c:v>
                </c:pt>
                <c:pt idx="14">
                  <c:v>603.11531907412814</c:v>
                </c:pt>
                <c:pt idx="15">
                  <c:v>282.08255493700551</c:v>
                </c:pt>
                <c:pt idx="16">
                  <c:v>0</c:v>
                </c:pt>
              </c:numCache>
            </c:numRef>
          </c:yVal>
          <c:smooth val="1"/>
        </c:ser>
        <c:axId val="69790336"/>
        <c:axId val="71697152"/>
      </c:scatterChart>
      <c:valAx>
        <c:axId val="69790336"/>
        <c:scaling>
          <c:orientation val="minMax"/>
        </c:scaling>
        <c:axPos val="b"/>
        <c:title>
          <c:tx>
            <c:rich>
              <a:bodyPr/>
              <a:lstStyle/>
              <a:p>
                <a:pPr>
                  <a:defRPr/>
                </a:pPr>
                <a:r>
                  <a:rPr lang="en-US"/>
                  <a:t>OAT (F)</a:t>
                </a:r>
              </a:p>
            </c:rich>
          </c:tx>
          <c:layout/>
        </c:title>
        <c:numFmt formatCode="General" sourceLinked="1"/>
        <c:majorTickMark val="none"/>
        <c:tickLblPos val="nextTo"/>
        <c:crossAx val="71697152"/>
        <c:crosses val="autoZero"/>
        <c:crossBetween val="midCat"/>
      </c:valAx>
      <c:valAx>
        <c:axId val="71697152"/>
        <c:scaling>
          <c:orientation val="minMax"/>
        </c:scaling>
        <c:axPos val="l"/>
        <c:majorGridlines/>
        <c:title>
          <c:tx>
            <c:rich>
              <a:bodyPr/>
              <a:lstStyle/>
              <a:p>
                <a:pPr>
                  <a:defRPr/>
                </a:pPr>
                <a:r>
                  <a:rPr lang="en-US"/>
                  <a:t>Annual kWh</a:t>
                </a:r>
              </a:p>
            </c:rich>
          </c:tx>
          <c:layout/>
        </c:title>
        <c:numFmt formatCode="General" sourceLinked="1"/>
        <c:majorTickMark val="none"/>
        <c:tickLblPos val="nextTo"/>
        <c:crossAx val="69790336"/>
        <c:crosses val="autoZero"/>
        <c:crossBetween val="midCat"/>
      </c:valAx>
    </c:plotArea>
    <c:legend>
      <c:legendPos val="r"/>
      <c:layout/>
    </c:legend>
    <c:plotVisOnly val="1"/>
  </c:chart>
  <c:printSettings>
    <c:headerFooter/>
    <c:pageMargins b="0.75000000000000056" l="0.70000000000000051" r="0.70000000000000051" t="0.75000000000000056" header="0.30000000000000027" footer="0.30000000000000027"/>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xdr:from>
      <xdr:col>2</xdr:col>
      <xdr:colOff>276225</xdr:colOff>
      <xdr:row>66</xdr:row>
      <xdr:rowOff>47625</xdr:rowOff>
    </xdr:from>
    <xdr:to>
      <xdr:col>9</xdr:col>
      <xdr:colOff>581025</xdr:colOff>
      <xdr:row>80</xdr:row>
      <xdr:rowOff>123825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285750</xdr:colOff>
      <xdr:row>82</xdr:row>
      <xdr:rowOff>28575</xdr:rowOff>
    </xdr:from>
    <xdr:to>
      <xdr:col>9</xdr:col>
      <xdr:colOff>590550</xdr:colOff>
      <xdr:row>96</xdr:row>
      <xdr:rowOff>104775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76200</xdr:colOff>
      <xdr:row>65</xdr:row>
      <xdr:rowOff>85725</xdr:rowOff>
    </xdr:from>
    <xdr:to>
      <xdr:col>16</xdr:col>
      <xdr:colOff>590550</xdr:colOff>
      <xdr:row>79</xdr:row>
      <xdr:rowOff>161925</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10</xdr:col>
      <xdr:colOff>285750</xdr:colOff>
      <xdr:row>82</xdr:row>
      <xdr:rowOff>0</xdr:rowOff>
    </xdr:from>
    <xdr:to>
      <xdr:col>17</xdr:col>
      <xdr:colOff>190500</xdr:colOff>
      <xdr:row>96</xdr:row>
      <xdr:rowOff>76200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17</xdr:col>
      <xdr:colOff>209550</xdr:colOff>
      <xdr:row>66</xdr:row>
      <xdr:rowOff>95250</xdr:rowOff>
    </xdr:from>
    <xdr:to>
      <xdr:col>24</xdr:col>
      <xdr:colOff>514350</xdr:colOff>
      <xdr:row>80</xdr:row>
      <xdr:rowOff>171450</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17</xdr:col>
      <xdr:colOff>381000</xdr:colOff>
      <xdr:row>81</xdr:row>
      <xdr:rowOff>161925</xdr:rowOff>
    </xdr:from>
    <xdr:to>
      <xdr:col>31</xdr:col>
      <xdr:colOff>76200</xdr:colOff>
      <xdr:row>96</xdr:row>
      <xdr:rowOff>47625</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12</xdr:col>
      <xdr:colOff>257175</xdr:colOff>
      <xdr:row>3</xdr:row>
      <xdr:rowOff>9525</xdr:rowOff>
    </xdr:from>
    <xdr:to>
      <xdr:col>20</xdr:col>
      <xdr:colOff>352425</xdr:colOff>
      <xdr:row>19</xdr:row>
      <xdr:rowOff>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200025</xdr:colOff>
      <xdr:row>19</xdr:row>
      <xdr:rowOff>171450</xdr:rowOff>
    </xdr:from>
    <xdr:to>
      <xdr:col>20</xdr:col>
      <xdr:colOff>295275</xdr:colOff>
      <xdr:row>35</xdr:row>
      <xdr:rowOff>161925</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EU63"/>
  <sheetViews>
    <sheetView workbookViewId="0">
      <selection activeCell="Z34" sqref="Z34:AE38"/>
    </sheetView>
  </sheetViews>
  <sheetFormatPr defaultRowHeight="15"/>
  <cols>
    <col min="15" max="15" width="15.140625" bestFit="1" customWidth="1"/>
    <col min="26" max="26" width="11.7109375" customWidth="1"/>
    <col min="37" max="37" width="10.5703125" customWidth="1"/>
    <col min="38" max="38" width="11.7109375" customWidth="1"/>
  </cols>
  <sheetData>
    <row r="1" spans="1:151">
      <c r="A1" s="60" t="s">
        <v>7</v>
      </c>
      <c r="B1" s="60"/>
      <c r="C1" s="60"/>
      <c r="D1" s="60"/>
      <c r="E1" s="60"/>
      <c r="F1" s="60"/>
      <c r="G1" s="60"/>
      <c r="H1" s="15" t="s">
        <v>8</v>
      </c>
      <c r="I1" s="5"/>
      <c r="J1" s="5"/>
      <c r="K1" s="5"/>
      <c r="L1" s="5"/>
      <c r="M1" s="5"/>
      <c r="N1" s="5"/>
      <c r="O1" s="15"/>
      <c r="P1" s="60" t="s">
        <v>14</v>
      </c>
      <c r="Q1" s="60"/>
      <c r="R1" s="60"/>
      <c r="S1" s="60"/>
      <c r="T1" s="60"/>
      <c r="U1" s="60"/>
      <c r="V1" s="60"/>
      <c r="W1" s="60"/>
      <c r="X1" s="60"/>
      <c r="Y1" s="60"/>
      <c r="Z1" s="16"/>
      <c r="AA1" s="58" t="s">
        <v>41</v>
      </c>
      <c r="AB1" s="58"/>
      <c r="AC1" s="58"/>
      <c r="AD1" s="58"/>
      <c r="AE1" s="63"/>
      <c r="AF1" s="57" t="s">
        <v>48</v>
      </c>
      <c r="AG1" s="58"/>
      <c r="AH1" s="58"/>
      <c r="AI1" s="58"/>
      <c r="AJ1" s="58"/>
      <c r="AK1" s="58"/>
      <c r="AL1" s="58"/>
      <c r="AM1" s="58"/>
      <c r="AN1" s="58"/>
      <c r="AO1" s="58"/>
      <c r="AP1" s="58"/>
      <c r="AQ1" s="58"/>
      <c r="AR1" s="57" t="s">
        <v>49</v>
      </c>
      <c r="AS1" s="58"/>
      <c r="AT1" s="58"/>
      <c r="AU1" s="58"/>
      <c r="AV1" s="58"/>
      <c r="AW1" s="58"/>
      <c r="AX1" s="58"/>
      <c r="AY1" s="58"/>
      <c r="AZ1" s="58"/>
      <c r="BA1" s="58"/>
      <c r="BB1" s="58"/>
      <c r="BC1" s="58"/>
      <c r="BD1" s="57" t="s">
        <v>53</v>
      </c>
      <c r="BE1" s="58"/>
      <c r="BF1" s="58"/>
      <c r="BG1" s="58"/>
      <c r="BH1" s="58"/>
      <c r="BI1" s="58"/>
      <c r="BJ1" s="58"/>
      <c r="BK1" s="58"/>
      <c r="BL1" s="58"/>
      <c r="BM1" s="58"/>
      <c r="BN1" s="58"/>
      <c r="BO1" s="58"/>
      <c r="BP1" s="57" t="s">
        <v>57</v>
      </c>
      <c r="BQ1" s="58"/>
      <c r="BR1" s="58"/>
      <c r="BS1" s="58"/>
      <c r="BT1" s="58"/>
      <c r="BU1" s="58"/>
      <c r="BV1" s="58"/>
      <c r="BW1" s="58"/>
      <c r="BX1" s="58"/>
      <c r="BY1" s="58"/>
      <c r="BZ1" s="58"/>
      <c r="CA1" s="58"/>
      <c r="CB1" s="57" t="s">
        <v>66</v>
      </c>
      <c r="CC1" s="58"/>
      <c r="CD1" s="58"/>
      <c r="CE1" s="58"/>
      <c r="CF1" s="58"/>
      <c r="CG1" s="58"/>
      <c r="CH1" s="58"/>
      <c r="CI1" s="58"/>
      <c r="CJ1" s="58"/>
      <c r="CK1" s="58"/>
      <c r="CL1" s="58"/>
      <c r="CM1" s="58"/>
      <c r="CN1" s="59" t="s">
        <v>73</v>
      </c>
      <c r="CO1" s="58"/>
      <c r="CP1" s="58"/>
      <c r="CQ1" s="58"/>
      <c r="CR1" s="58"/>
      <c r="CS1" s="58"/>
      <c r="CT1" s="58"/>
      <c r="CU1" s="58"/>
      <c r="CV1" s="58"/>
      <c r="CW1" s="58"/>
      <c r="CX1" s="58"/>
      <c r="CY1" s="58"/>
      <c r="CZ1" s="57" t="s">
        <v>74</v>
      </c>
      <c r="DA1" s="58"/>
      <c r="DB1" s="58"/>
      <c r="DC1" s="58"/>
      <c r="DD1" s="58"/>
      <c r="DE1" s="58"/>
      <c r="DF1" s="58"/>
      <c r="DG1" s="58"/>
      <c r="DH1" s="58"/>
      <c r="DI1" s="58"/>
      <c r="DJ1" s="58"/>
      <c r="DK1" s="58"/>
      <c r="DL1" s="57" t="s">
        <v>77</v>
      </c>
      <c r="DM1" s="58"/>
      <c r="DN1" s="58"/>
      <c r="DO1" s="58"/>
      <c r="DP1" s="58"/>
      <c r="DQ1" s="58"/>
      <c r="DR1" s="58"/>
      <c r="DS1" s="58"/>
      <c r="DT1" s="58"/>
      <c r="DU1" s="58"/>
      <c r="DV1" s="58"/>
      <c r="DW1" s="58"/>
      <c r="DX1" s="57" t="s">
        <v>78</v>
      </c>
      <c r="DY1" s="58"/>
      <c r="DZ1" s="58"/>
      <c r="EA1" s="58"/>
      <c r="EB1" s="58"/>
      <c r="EC1" s="58"/>
      <c r="ED1" s="58"/>
      <c r="EE1" s="58"/>
      <c r="EF1" s="58"/>
      <c r="EG1" s="58"/>
      <c r="EH1" s="58"/>
      <c r="EI1" s="58"/>
      <c r="EJ1" s="57" t="s">
        <v>78</v>
      </c>
      <c r="EK1" s="58"/>
      <c r="EL1" s="58"/>
      <c r="EM1" s="58"/>
      <c r="EN1" s="58"/>
      <c r="EO1" s="58"/>
      <c r="EP1" s="58"/>
      <c r="EQ1" s="58"/>
      <c r="ER1" s="58"/>
      <c r="ES1" s="58"/>
      <c r="ET1" s="58"/>
      <c r="EU1" s="58"/>
    </row>
    <row r="2" spans="1:151">
      <c r="A2" t="s">
        <v>0</v>
      </c>
      <c r="B2" t="s">
        <v>1</v>
      </c>
      <c r="C2" t="s">
        <v>5</v>
      </c>
      <c r="D2" t="s">
        <v>3</v>
      </c>
      <c r="E2" t="s">
        <v>6</v>
      </c>
      <c r="F2" t="s">
        <v>2</v>
      </c>
      <c r="G2" t="s">
        <v>4</v>
      </c>
      <c r="H2" s="57" t="s">
        <v>82</v>
      </c>
      <c r="I2" s="58"/>
      <c r="J2" s="58" t="s">
        <v>9</v>
      </c>
      <c r="K2" s="58"/>
      <c r="L2" s="58" t="s">
        <v>10</v>
      </c>
      <c r="M2" s="58"/>
      <c r="N2" s="5"/>
      <c r="O2" s="15"/>
      <c r="P2" s="60" t="s">
        <v>5</v>
      </c>
      <c r="Q2" s="60"/>
      <c r="R2" s="60" t="s">
        <v>11</v>
      </c>
      <c r="S2" s="60"/>
      <c r="T2" s="60" t="s">
        <v>6</v>
      </c>
      <c r="U2" s="60"/>
      <c r="V2" s="60" t="s">
        <v>2</v>
      </c>
      <c r="W2" s="60"/>
      <c r="X2" s="60" t="s">
        <v>4</v>
      </c>
      <c r="Y2" s="60"/>
      <c r="Z2" s="16"/>
      <c r="AA2" s="12" t="s">
        <v>5</v>
      </c>
      <c r="AB2" s="12" t="s">
        <v>11</v>
      </c>
      <c r="AC2" s="12" t="s">
        <v>6</v>
      </c>
      <c r="AD2" s="12" t="s">
        <v>2</v>
      </c>
      <c r="AE2" s="33" t="s">
        <v>4</v>
      </c>
      <c r="AF2" s="57" t="s">
        <v>44</v>
      </c>
      <c r="AG2" s="58"/>
      <c r="AH2" s="58"/>
      <c r="AI2" s="58"/>
      <c r="AJ2" s="60" t="s">
        <v>46</v>
      </c>
      <c r="AK2" s="60"/>
      <c r="AL2" s="60"/>
      <c r="AM2" s="60"/>
      <c r="AN2" s="60" t="s">
        <v>47</v>
      </c>
      <c r="AO2" s="60"/>
      <c r="AP2" s="60"/>
      <c r="AQ2" s="60"/>
      <c r="AR2" s="57" t="s">
        <v>50</v>
      </c>
      <c r="AS2" s="58"/>
      <c r="AT2" s="58"/>
      <c r="AU2" s="58"/>
      <c r="AV2" s="60" t="s">
        <v>51</v>
      </c>
      <c r="AW2" s="60"/>
      <c r="AX2" s="60"/>
      <c r="AY2" s="60"/>
      <c r="AZ2" s="60" t="s">
        <v>52</v>
      </c>
      <c r="BA2" s="60"/>
      <c r="BB2" s="60"/>
      <c r="BC2" s="60"/>
      <c r="BD2" s="57" t="s">
        <v>56</v>
      </c>
      <c r="BE2" s="58"/>
      <c r="BF2" s="58"/>
      <c r="BG2" s="58"/>
      <c r="BH2" s="58" t="s">
        <v>55</v>
      </c>
      <c r="BI2" s="58"/>
      <c r="BJ2" s="58"/>
      <c r="BK2" s="58"/>
      <c r="BL2" s="58" t="s">
        <v>54</v>
      </c>
      <c r="BM2" s="58"/>
      <c r="BN2" s="58"/>
      <c r="BO2" s="58"/>
      <c r="BP2" s="57" t="s">
        <v>58</v>
      </c>
      <c r="BQ2" s="58"/>
      <c r="BR2" s="58"/>
      <c r="BS2" s="58"/>
      <c r="BT2" s="58" t="s">
        <v>59</v>
      </c>
      <c r="BU2" s="58"/>
      <c r="BV2" s="58"/>
      <c r="BW2" s="58"/>
      <c r="BX2" s="58" t="s">
        <v>60</v>
      </c>
      <c r="BY2" s="58"/>
      <c r="BZ2" s="58"/>
      <c r="CA2" s="58"/>
      <c r="CB2" s="57" t="s">
        <v>69</v>
      </c>
      <c r="CC2" s="58"/>
      <c r="CD2" s="58"/>
      <c r="CE2" s="58"/>
      <c r="CF2" s="58" t="s">
        <v>67</v>
      </c>
      <c r="CG2" s="58"/>
      <c r="CH2" s="58"/>
      <c r="CI2" s="58"/>
      <c r="CJ2" s="58" t="s">
        <v>68</v>
      </c>
      <c r="CK2" s="58"/>
      <c r="CL2" s="58"/>
      <c r="CM2" s="58"/>
      <c r="CN2" s="59" t="s">
        <v>44</v>
      </c>
      <c r="CO2" s="58"/>
      <c r="CP2" s="58"/>
      <c r="CQ2" s="58"/>
      <c r="CR2" s="58" t="s">
        <v>46</v>
      </c>
      <c r="CS2" s="58"/>
      <c r="CT2" s="58"/>
      <c r="CU2" s="58"/>
      <c r="CV2" s="58" t="s">
        <v>47</v>
      </c>
      <c r="CW2" s="58"/>
      <c r="CX2" s="58"/>
      <c r="CY2" s="58"/>
      <c r="CZ2" s="57" t="s">
        <v>50</v>
      </c>
      <c r="DA2" s="58"/>
      <c r="DB2" s="58"/>
      <c r="DC2" s="58"/>
      <c r="DD2" s="58" t="s">
        <v>51</v>
      </c>
      <c r="DE2" s="58"/>
      <c r="DF2" s="58"/>
      <c r="DG2" s="58"/>
      <c r="DH2" s="58" t="s">
        <v>52</v>
      </c>
      <c r="DI2" s="58"/>
      <c r="DJ2" s="58"/>
      <c r="DK2" s="58"/>
      <c r="DL2" s="57" t="s">
        <v>56</v>
      </c>
      <c r="DM2" s="58"/>
      <c r="DN2" s="58"/>
      <c r="DO2" s="58"/>
      <c r="DP2" s="58" t="s">
        <v>55</v>
      </c>
      <c r="DQ2" s="58"/>
      <c r="DR2" s="58"/>
      <c r="DS2" s="58"/>
      <c r="DT2" s="58" t="s">
        <v>54</v>
      </c>
      <c r="DU2" s="58"/>
      <c r="DV2" s="58"/>
      <c r="DW2" s="58"/>
      <c r="DX2" s="57" t="s">
        <v>58</v>
      </c>
      <c r="DY2" s="58"/>
      <c r="DZ2" s="58"/>
      <c r="EA2" s="58"/>
      <c r="EB2" s="58" t="s">
        <v>59</v>
      </c>
      <c r="EC2" s="58"/>
      <c r="ED2" s="58"/>
      <c r="EE2" s="58"/>
      <c r="EF2" s="58" t="s">
        <v>60</v>
      </c>
      <c r="EG2" s="58"/>
      <c r="EH2" s="58"/>
      <c r="EI2" s="58"/>
      <c r="EJ2" s="57" t="s">
        <v>58</v>
      </c>
      <c r="EK2" s="58"/>
      <c r="EL2" s="58"/>
      <c r="EM2" s="58"/>
      <c r="EN2" s="58" t="s">
        <v>59</v>
      </c>
      <c r="EO2" s="58"/>
      <c r="EP2" s="58"/>
      <c r="EQ2" s="58"/>
      <c r="ER2" s="58" t="s">
        <v>60</v>
      </c>
      <c r="ES2" s="58"/>
      <c r="ET2" s="58"/>
      <c r="EU2" s="58"/>
    </row>
    <row r="3" spans="1:151">
      <c r="A3">
        <v>-30</v>
      </c>
      <c r="B3">
        <v>-25</v>
      </c>
      <c r="C3">
        <v>0</v>
      </c>
      <c r="D3">
        <v>0</v>
      </c>
      <c r="E3">
        <v>0</v>
      </c>
      <c r="F3">
        <v>0</v>
      </c>
      <c r="G3">
        <v>0</v>
      </c>
      <c r="H3" s="15" t="s">
        <v>31</v>
      </c>
      <c r="I3" s="5" t="s">
        <v>22</v>
      </c>
      <c r="J3" s="5" t="s">
        <v>21</v>
      </c>
      <c r="K3" s="5" t="s">
        <v>22</v>
      </c>
      <c r="L3" s="5" t="s">
        <v>21</v>
      </c>
      <c r="M3" s="5" t="s">
        <v>22</v>
      </c>
      <c r="N3" s="5"/>
      <c r="O3" s="15"/>
      <c r="P3" t="s">
        <v>15</v>
      </c>
      <c r="Q3" t="s">
        <v>16</v>
      </c>
      <c r="R3" t="s">
        <v>15</v>
      </c>
      <c r="S3" t="s">
        <v>16</v>
      </c>
      <c r="T3" t="s">
        <v>15</v>
      </c>
      <c r="U3" t="s">
        <v>16</v>
      </c>
      <c r="V3" t="s">
        <v>15</v>
      </c>
      <c r="W3" t="s">
        <v>16</v>
      </c>
      <c r="X3" t="s">
        <v>15</v>
      </c>
      <c r="Y3" t="s">
        <v>16</v>
      </c>
      <c r="Z3" s="15"/>
      <c r="AA3" s="5"/>
      <c r="AB3" s="5"/>
      <c r="AC3" s="5"/>
      <c r="AD3" s="5"/>
      <c r="AE3" s="34"/>
      <c r="AF3" s="15" t="s">
        <v>20</v>
      </c>
      <c r="AG3" s="5" t="s">
        <v>38</v>
      </c>
      <c r="AH3" s="5" t="s">
        <v>43</v>
      </c>
      <c r="AI3" s="5" t="s">
        <v>42</v>
      </c>
      <c r="AJ3" t="s">
        <v>20</v>
      </c>
      <c r="AK3" t="s">
        <v>38</v>
      </c>
      <c r="AL3" t="s">
        <v>43</v>
      </c>
      <c r="AM3" t="s">
        <v>42</v>
      </c>
      <c r="AN3" t="s">
        <v>20</v>
      </c>
      <c r="AO3" t="s">
        <v>38</v>
      </c>
      <c r="AP3" t="s">
        <v>43</v>
      </c>
      <c r="AQ3" t="s">
        <v>42</v>
      </c>
      <c r="AR3" s="15" t="s">
        <v>20</v>
      </c>
      <c r="AS3" s="5" t="s">
        <v>38</v>
      </c>
      <c r="AT3" s="5" t="s">
        <v>43</v>
      </c>
      <c r="AU3" s="5" t="s">
        <v>42</v>
      </c>
      <c r="AV3" t="s">
        <v>20</v>
      </c>
      <c r="AW3" t="s">
        <v>38</v>
      </c>
      <c r="AX3" t="s">
        <v>43</v>
      </c>
      <c r="AY3" t="s">
        <v>42</v>
      </c>
      <c r="AZ3" t="s">
        <v>20</v>
      </c>
      <c r="BA3" t="s">
        <v>38</v>
      </c>
      <c r="BB3" t="s">
        <v>43</v>
      </c>
      <c r="BC3" t="s">
        <v>42</v>
      </c>
      <c r="BD3" s="15" t="s">
        <v>20</v>
      </c>
      <c r="BE3" s="5" t="s">
        <v>38</v>
      </c>
      <c r="BF3" s="5" t="s">
        <v>43</v>
      </c>
      <c r="BG3" s="5" t="s">
        <v>42</v>
      </c>
      <c r="BH3" s="5" t="s">
        <v>20</v>
      </c>
      <c r="BI3" s="5" t="s">
        <v>38</v>
      </c>
      <c r="BJ3" s="5" t="s">
        <v>43</v>
      </c>
      <c r="BK3" s="5" t="s">
        <v>42</v>
      </c>
      <c r="BL3" s="5" t="s">
        <v>20</v>
      </c>
      <c r="BM3" s="5" t="s">
        <v>38</v>
      </c>
      <c r="BN3" s="5" t="s">
        <v>43</v>
      </c>
      <c r="BO3" s="5" t="s">
        <v>42</v>
      </c>
      <c r="BP3" s="15" t="s">
        <v>20</v>
      </c>
      <c r="BQ3" s="5" t="s">
        <v>38</v>
      </c>
      <c r="BR3" s="5" t="s">
        <v>43</v>
      </c>
      <c r="BS3" s="5" t="s">
        <v>42</v>
      </c>
      <c r="BT3" s="5" t="s">
        <v>20</v>
      </c>
      <c r="BU3" s="5" t="s">
        <v>38</v>
      </c>
      <c r="BV3" s="5" t="s">
        <v>43</v>
      </c>
      <c r="BW3" s="5" t="s">
        <v>42</v>
      </c>
      <c r="BX3" s="5" t="s">
        <v>20</v>
      </c>
      <c r="BY3" s="5" t="s">
        <v>38</v>
      </c>
      <c r="BZ3" s="5" t="s">
        <v>43</v>
      </c>
      <c r="CA3" s="5" t="s">
        <v>42</v>
      </c>
      <c r="CB3" s="15" t="s">
        <v>20</v>
      </c>
      <c r="CC3" s="5" t="s">
        <v>38</v>
      </c>
      <c r="CD3" s="5" t="s">
        <v>43</v>
      </c>
      <c r="CE3" s="5" t="s">
        <v>42</v>
      </c>
      <c r="CF3" s="5" t="s">
        <v>20</v>
      </c>
      <c r="CG3" s="5" t="s">
        <v>38</v>
      </c>
      <c r="CH3" s="5" t="s">
        <v>43</v>
      </c>
      <c r="CI3" s="5" t="s">
        <v>42</v>
      </c>
      <c r="CJ3" s="5" t="s">
        <v>20</v>
      </c>
      <c r="CK3" s="5" t="s">
        <v>38</v>
      </c>
      <c r="CL3" s="5" t="s">
        <v>43</v>
      </c>
      <c r="CM3" s="5" t="s">
        <v>42</v>
      </c>
      <c r="CN3" s="20" t="s">
        <v>65</v>
      </c>
      <c r="CO3" s="6" t="s">
        <v>64</v>
      </c>
      <c r="CP3" s="6" t="s">
        <v>43</v>
      </c>
      <c r="CQ3" s="6" t="s">
        <v>63</v>
      </c>
      <c r="CR3" s="5" t="s">
        <v>65</v>
      </c>
      <c r="CS3" s="6" t="s">
        <v>64</v>
      </c>
      <c r="CT3" s="6" t="s">
        <v>43</v>
      </c>
      <c r="CU3" s="6" t="s">
        <v>63</v>
      </c>
      <c r="CV3" s="5" t="s">
        <v>65</v>
      </c>
      <c r="CW3" s="6" t="s">
        <v>64</v>
      </c>
      <c r="CX3" s="6" t="s">
        <v>43</v>
      </c>
      <c r="CY3" s="6" t="s">
        <v>63</v>
      </c>
      <c r="CZ3" s="15" t="s">
        <v>65</v>
      </c>
      <c r="DA3" s="6" t="s">
        <v>64</v>
      </c>
      <c r="DB3" s="6" t="s">
        <v>43</v>
      </c>
      <c r="DC3" s="6" t="s">
        <v>63</v>
      </c>
      <c r="DD3" s="5" t="s">
        <v>65</v>
      </c>
      <c r="DE3" s="6" t="s">
        <v>64</v>
      </c>
      <c r="DF3" s="6" t="s">
        <v>43</v>
      </c>
      <c r="DG3" s="6" t="s">
        <v>63</v>
      </c>
      <c r="DH3" s="5" t="s">
        <v>65</v>
      </c>
      <c r="DI3" s="6" t="s">
        <v>64</v>
      </c>
      <c r="DJ3" s="6" t="s">
        <v>43</v>
      </c>
      <c r="DK3" s="6" t="s">
        <v>63</v>
      </c>
      <c r="DL3" s="15" t="s">
        <v>65</v>
      </c>
      <c r="DM3" s="6" t="s">
        <v>64</v>
      </c>
      <c r="DN3" s="6" t="s">
        <v>43</v>
      </c>
      <c r="DO3" s="6" t="s">
        <v>63</v>
      </c>
      <c r="DP3" s="5" t="s">
        <v>65</v>
      </c>
      <c r="DQ3" s="6" t="s">
        <v>64</v>
      </c>
      <c r="DR3" s="6" t="s">
        <v>43</v>
      </c>
      <c r="DS3" s="6" t="s">
        <v>63</v>
      </c>
      <c r="DT3" s="5" t="s">
        <v>65</v>
      </c>
      <c r="DU3" s="6" t="s">
        <v>64</v>
      </c>
      <c r="DV3" s="6" t="s">
        <v>43</v>
      </c>
      <c r="DW3" s="6" t="s">
        <v>63</v>
      </c>
      <c r="DX3" s="15" t="s">
        <v>65</v>
      </c>
      <c r="DY3" s="6" t="s">
        <v>64</v>
      </c>
      <c r="DZ3" s="6" t="s">
        <v>43</v>
      </c>
      <c r="EA3" s="6" t="s">
        <v>63</v>
      </c>
      <c r="EB3" s="5" t="s">
        <v>65</v>
      </c>
      <c r="EC3" s="6" t="s">
        <v>64</v>
      </c>
      <c r="ED3" s="6" t="s">
        <v>43</v>
      </c>
      <c r="EE3" s="6" t="s">
        <v>63</v>
      </c>
      <c r="EF3" s="5" t="s">
        <v>65</v>
      </c>
      <c r="EG3" s="6" t="s">
        <v>64</v>
      </c>
      <c r="EH3" s="6" t="s">
        <v>43</v>
      </c>
      <c r="EI3" s="6" t="s">
        <v>63</v>
      </c>
      <c r="EJ3" s="15" t="s">
        <v>65</v>
      </c>
      <c r="EK3" s="6" t="s">
        <v>64</v>
      </c>
      <c r="EL3" s="6" t="s">
        <v>43</v>
      </c>
      <c r="EM3" s="6" t="s">
        <v>63</v>
      </c>
      <c r="EN3" s="5" t="s">
        <v>65</v>
      </c>
      <c r="EO3" s="6" t="s">
        <v>64</v>
      </c>
      <c r="EP3" s="6" t="s">
        <v>43</v>
      </c>
      <c r="EQ3" s="6" t="s">
        <v>63</v>
      </c>
      <c r="ER3" s="5" t="s">
        <v>65</v>
      </c>
      <c r="ES3" s="6" t="s">
        <v>64</v>
      </c>
      <c r="ET3" s="6" t="s">
        <v>43</v>
      </c>
      <c r="EU3" s="6" t="s">
        <v>63</v>
      </c>
    </row>
    <row r="4" spans="1:151" ht="15" customHeight="1">
      <c r="A4">
        <v>-25</v>
      </c>
      <c r="B4">
        <v>-20</v>
      </c>
      <c r="C4">
        <v>0</v>
      </c>
      <c r="D4">
        <v>0</v>
      </c>
      <c r="E4">
        <v>0</v>
      </c>
      <c r="F4">
        <v>0</v>
      </c>
      <c r="G4">
        <v>0</v>
      </c>
      <c r="H4" s="15">
        <f>((B4-2.5)*0.2278+12.795)/3.413</f>
        <v>2.2471432757105188</v>
      </c>
      <c r="I4" s="5">
        <f>(B4-2.5)*0.032+1.8246</f>
        <v>1.1046</v>
      </c>
      <c r="J4" s="5">
        <f>((B3-2.5)*0.1586+17.134)/3.413</f>
        <v>3.7423088192206273</v>
      </c>
      <c r="K4" s="5">
        <f>(B3-2.5)*0.0246+2.1294</f>
        <v>1.4529000000000001</v>
      </c>
      <c r="L4" s="5">
        <f>((B3-2.5)*0.1596+17.203)/3.413</f>
        <v>3.7544682097861122</v>
      </c>
      <c r="M4" s="5">
        <f>(B3-2.5)*0.0246+2.1294</f>
        <v>1.4529000000000001</v>
      </c>
      <c r="N4" s="5"/>
      <c r="O4" s="65" t="s">
        <v>39</v>
      </c>
      <c r="P4" s="4">
        <v>15.39</v>
      </c>
      <c r="Q4" s="4">
        <f t="shared" ref="Q4:Q6" si="0">P4*C4</f>
        <v>0</v>
      </c>
      <c r="R4" s="4">
        <v>15.31</v>
      </c>
      <c r="S4" s="4"/>
      <c r="T4" s="4">
        <v>12.91</v>
      </c>
      <c r="U4" s="4"/>
      <c r="V4" s="4">
        <v>13.89</v>
      </c>
      <c r="W4" s="4"/>
      <c r="X4" s="4">
        <v>14.03</v>
      </c>
      <c r="Y4" s="4"/>
      <c r="Z4" s="15"/>
      <c r="AA4" s="5">
        <f>Q4/$P$4</f>
        <v>0</v>
      </c>
      <c r="AB4" s="5">
        <f>S4/$R$4</f>
        <v>0</v>
      </c>
      <c r="AC4" s="5">
        <f>U4/$T$4</f>
        <v>0</v>
      </c>
      <c r="AD4" s="5">
        <f>W4/$V$4</f>
        <v>0</v>
      </c>
      <c r="AE4" s="34">
        <f>Y4/$X$4</f>
        <v>0</v>
      </c>
      <c r="AF4" s="15">
        <f>H4*C4</f>
        <v>0</v>
      </c>
      <c r="AG4" s="5">
        <f>MIN(AF4,Q4)</f>
        <v>0</v>
      </c>
      <c r="AH4" s="5">
        <f>AG4/I4</f>
        <v>0</v>
      </c>
      <c r="AI4" s="5">
        <f>Q4-AG4</f>
        <v>0</v>
      </c>
      <c r="AJ4">
        <f>J4*C4</f>
        <v>0</v>
      </c>
      <c r="AK4">
        <f>MIN(AJ4,Q4)</f>
        <v>0</v>
      </c>
      <c r="AL4" s="14">
        <f>AK4/K4</f>
        <v>0</v>
      </c>
      <c r="AM4">
        <f>Q4-AK4</f>
        <v>0</v>
      </c>
      <c r="AN4">
        <f>L4*C4</f>
        <v>0</v>
      </c>
      <c r="AO4">
        <f>MIN(AN4,Q4)</f>
        <v>0</v>
      </c>
      <c r="AP4">
        <f>AO4/M4</f>
        <v>0</v>
      </c>
      <c r="AQ4">
        <f>Q4-AO4</f>
        <v>0</v>
      </c>
      <c r="AR4" s="15">
        <f>H4*D4</f>
        <v>0</v>
      </c>
      <c r="AS4">
        <f>MIN(AR4,S4)</f>
        <v>0</v>
      </c>
      <c r="AT4">
        <f>AS4/I4</f>
        <v>0</v>
      </c>
      <c r="AU4">
        <f>S4-AS4</f>
        <v>0</v>
      </c>
      <c r="AV4">
        <f>J4*D4</f>
        <v>0</v>
      </c>
      <c r="AW4">
        <f>MIN(AV4,S4)</f>
        <v>0</v>
      </c>
      <c r="AX4">
        <f>AW4/K4</f>
        <v>0</v>
      </c>
      <c r="AY4">
        <f>S4-AW4</f>
        <v>0</v>
      </c>
      <c r="AZ4">
        <f>L4*D4</f>
        <v>0</v>
      </c>
      <c r="BA4">
        <f>MIN(AZ4,S4)</f>
        <v>0</v>
      </c>
      <c r="BB4">
        <f>BA4/M4</f>
        <v>0</v>
      </c>
      <c r="BC4">
        <f>S4-BA4</f>
        <v>0</v>
      </c>
      <c r="BD4" s="15">
        <f>H4*E4</f>
        <v>0</v>
      </c>
      <c r="BE4">
        <f>MIN(BD4,U4)</f>
        <v>0</v>
      </c>
      <c r="BF4">
        <f>BE4/I4</f>
        <v>0</v>
      </c>
      <c r="BG4">
        <f>U4-BE4</f>
        <v>0</v>
      </c>
      <c r="BH4">
        <f>J4*E4</f>
        <v>0</v>
      </c>
      <c r="BI4">
        <f>MIN(BH4,U4)</f>
        <v>0</v>
      </c>
      <c r="BJ4">
        <f>BI4/K4</f>
        <v>0</v>
      </c>
      <c r="BK4">
        <f>U4-BI4</f>
        <v>0</v>
      </c>
      <c r="BL4">
        <f>L4*E4</f>
        <v>0</v>
      </c>
      <c r="BM4">
        <f>MIN(BL4,U4)</f>
        <v>0</v>
      </c>
      <c r="BN4">
        <f>BM4/M4</f>
        <v>0</v>
      </c>
      <c r="BO4">
        <f>U4-BM4</f>
        <v>0</v>
      </c>
      <c r="BP4" s="15">
        <f>H4*F4</f>
        <v>0</v>
      </c>
      <c r="BQ4">
        <f>MIN(BP4,W4)</f>
        <v>0</v>
      </c>
      <c r="BR4">
        <f>BQ4/I4</f>
        <v>0</v>
      </c>
      <c r="BS4">
        <f>W4-BQ4</f>
        <v>0</v>
      </c>
      <c r="BT4">
        <f>J4*F4</f>
        <v>0</v>
      </c>
      <c r="BU4">
        <f>MIN(BT4,W4)</f>
        <v>0</v>
      </c>
      <c r="BV4">
        <f>BU4/K4</f>
        <v>0</v>
      </c>
      <c r="BW4">
        <f>W4-BU4</f>
        <v>0</v>
      </c>
      <c r="BX4">
        <f>L4*F4</f>
        <v>0</v>
      </c>
      <c r="BY4">
        <f>MIN(BX4,W4)</f>
        <v>0</v>
      </c>
      <c r="BZ4">
        <f>BY4/M4</f>
        <v>0</v>
      </c>
      <c r="CA4">
        <f>W4-BY4</f>
        <v>0</v>
      </c>
      <c r="CB4" s="15">
        <f>H4*G4</f>
        <v>0</v>
      </c>
      <c r="CC4" s="5">
        <f>MIN(CB4,Y4)</f>
        <v>0</v>
      </c>
      <c r="CD4" s="5">
        <f>CC4/I4</f>
        <v>0</v>
      </c>
      <c r="CE4" s="5">
        <f>Y4-CC4</f>
        <v>0</v>
      </c>
      <c r="CF4" s="5">
        <f>J4*G4</f>
        <v>0</v>
      </c>
      <c r="CG4" s="5">
        <f>MIN(CF4,Y4)</f>
        <v>0</v>
      </c>
      <c r="CH4" s="5">
        <f>CG4/K4</f>
        <v>0</v>
      </c>
      <c r="CI4" s="5">
        <f>Y4-CG4</f>
        <v>0</v>
      </c>
      <c r="CJ4" s="5">
        <f>L4*G4</f>
        <v>0</v>
      </c>
      <c r="CK4" s="5">
        <f>MIN(CJ4,Y4)</f>
        <v>0</v>
      </c>
      <c r="CL4" s="5">
        <f>CK4/M4</f>
        <v>0</v>
      </c>
      <c r="CM4" s="5">
        <f>Y4-CK4</f>
        <v>0</v>
      </c>
      <c r="CN4" s="20">
        <f>H4*AA4</f>
        <v>0</v>
      </c>
      <c r="CO4">
        <f>MIN(CN4,Q4)</f>
        <v>0</v>
      </c>
      <c r="CP4">
        <f>CO4/I4</f>
        <v>0</v>
      </c>
      <c r="CQ4">
        <f>Q4-CO4</f>
        <v>0</v>
      </c>
      <c r="CR4">
        <f>J4*AA4</f>
        <v>0</v>
      </c>
      <c r="CS4">
        <f>MIN(CR4,Q4)</f>
        <v>0</v>
      </c>
      <c r="CT4">
        <f>CS4/K4</f>
        <v>0</v>
      </c>
      <c r="CU4">
        <f>Q4-CS4</f>
        <v>0</v>
      </c>
      <c r="CV4">
        <f>L4*AA4</f>
        <v>0</v>
      </c>
      <c r="CW4">
        <f>MIN(CV4,Q4)</f>
        <v>0</v>
      </c>
      <c r="CX4">
        <f>CW4/M4</f>
        <v>0</v>
      </c>
      <c r="CY4">
        <f>Q4-CW4</f>
        <v>0</v>
      </c>
      <c r="CZ4" s="15">
        <f>H4*AB4</f>
        <v>0</v>
      </c>
      <c r="DA4" s="5">
        <f>MIN(CZ4,S4)</f>
        <v>0</v>
      </c>
      <c r="DB4" s="5">
        <f>DA4/I4</f>
        <v>0</v>
      </c>
      <c r="DC4" s="5">
        <f>S4-DA4</f>
        <v>0</v>
      </c>
      <c r="DD4" s="5">
        <f>J4*AB4</f>
        <v>0</v>
      </c>
      <c r="DE4" s="5">
        <f>MIN(DD4,S4)</f>
        <v>0</v>
      </c>
      <c r="DF4" s="5">
        <f>DE4/K4</f>
        <v>0</v>
      </c>
      <c r="DG4" s="5">
        <f>S4-DE4</f>
        <v>0</v>
      </c>
      <c r="DH4" s="5">
        <f>L4*AB4</f>
        <v>0</v>
      </c>
      <c r="DI4" s="5">
        <f>MIN(DH4,S4)</f>
        <v>0</v>
      </c>
      <c r="DJ4" s="5">
        <f>DI4/M4</f>
        <v>0</v>
      </c>
      <c r="DK4" s="5">
        <f>S4-DI4</f>
        <v>0</v>
      </c>
      <c r="DL4" s="15">
        <f>H4*AC4</f>
        <v>0</v>
      </c>
      <c r="DM4" s="5">
        <f>MIN(DL4,U4)</f>
        <v>0</v>
      </c>
      <c r="DN4" s="5">
        <f>DM4/I4</f>
        <v>0</v>
      </c>
      <c r="DO4" s="5">
        <f>U4-DM4</f>
        <v>0</v>
      </c>
      <c r="DP4" s="5">
        <f>J4*AC4</f>
        <v>0</v>
      </c>
      <c r="DQ4" s="5">
        <f>MIN(DP4,U4)</f>
        <v>0</v>
      </c>
      <c r="DR4" s="5">
        <f>DQ4/K4</f>
        <v>0</v>
      </c>
      <c r="DS4" s="5">
        <f>U4-DQ4</f>
        <v>0</v>
      </c>
      <c r="DT4" s="5">
        <f t="shared" ref="DT4:DT20" si="1">L4*AC4</f>
        <v>0</v>
      </c>
      <c r="DU4" s="5">
        <f>MIN(DT4,U4)</f>
        <v>0</v>
      </c>
      <c r="DV4" s="5">
        <f>DU4/M4</f>
        <v>0</v>
      </c>
      <c r="DW4" s="5">
        <f>U4-DU4</f>
        <v>0</v>
      </c>
      <c r="DX4" s="15">
        <f>H4*AD4</f>
        <v>0</v>
      </c>
      <c r="DY4" s="5">
        <f>MIN(DX4,W4)</f>
        <v>0</v>
      </c>
      <c r="DZ4" s="5">
        <f>DY4/I4</f>
        <v>0</v>
      </c>
      <c r="EA4" s="5">
        <f>W4-DY4</f>
        <v>0</v>
      </c>
      <c r="EB4" s="5">
        <f>J4*AD4</f>
        <v>0</v>
      </c>
      <c r="EC4" s="5">
        <f>MIN(EB4,W4)</f>
        <v>0</v>
      </c>
      <c r="ED4" s="5">
        <f>EC4/K4</f>
        <v>0</v>
      </c>
      <c r="EE4" s="5">
        <f>W4-EC4</f>
        <v>0</v>
      </c>
      <c r="EF4" s="5">
        <f>L4*AD4</f>
        <v>0</v>
      </c>
      <c r="EG4" s="5">
        <f>MIN(EF4,W4)</f>
        <v>0</v>
      </c>
      <c r="EH4" s="5">
        <f>EG4/M4</f>
        <v>0</v>
      </c>
      <c r="EI4" s="5">
        <f>W4-EG4</f>
        <v>0</v>
      </c>
      <c r="EJ4" s="15">
        <f>H4*AE4</f>
        <v>0</v>
      </c>
      <c r="EK4" s="5">
        <f>MIN(EJ4,Y4)</f>
        <v>0</v>
      </c>
      <c r="EL4" s="5">
        <f>EK4/I4</f>
        <v>0</v>
      </c>
      <c r="EM4" s="5">
        <f>Y4-EK4</f>
        <v>0</v>
      </c>
      <c r="EN4" s="5">
        <f>J4*AE4</f>
        <v>0</v>
      </c>
      <c r="EO4" s="5">
        <f>MIN(EN4,Y4)</f>
        <v>0</v>
      </c>
      <c r="EP4" s="5">
        <f>EO4/K4</f>
        <v>0</v>
      </c>
      <c r="EQ4" s="5">
        <f>Y4-EO4</f>
        <v>0</v>
      </c>
      <c r="ER4" s="5">
        <f>L4*AE4</f>
        <v>0</v>
      </c>
      <c r="ES4" s="5">
        <f>MIN(ER4,Y4)</f>
        <v>0</v>
      </c>
      <c r="ET4" s="5">
        <f>ES4/M4</f>
        <v>0</v>
      </c>
      <c r="EU4" s="5">
        <f>Y4-ES4</f>
        <v>0</v>
      </c>
    </row>
    <row r="5" spans="1:151">
      <c r="A5">
        <v>-20</v>
      </c>
      <c r="B5">
        <v>-15</v>
      </c>
      <c r="C5">
        <v>4</v>
      </c>
      <c r="D5">
        <v>0</v>
      </c>
      <c r="E5">
        <v>0</v>
      </c>
      <c r="F5">
        <v>0</v>
      </c>
      <c r="G5">
        <v>0</v>
      </c>
      <c r="H5" s="15">
        <f t="shared" ref="H5:H30" si="2">((B5-2.5)*0.2278+12.795)/3.413</f>
        <v>2.5808672721945505</v>
      </c>
      <c r="I5" s="5">
        <f t="shared" ref="I5:I30" si="3">(B5-2.5)*0.032+1.8246</f>
        <v>1.2645999999999999</v>
      </c>
      <c r="J5" s="5">
        <f t="shared" ref="J5:J30" si="4">((B4-2.5)*0.1586+17.134)/3.413</f>
        <v>3.9746557280984476</v>
      </c>
      <c r="K5" s="5">
        <f t="shared" ref="K5:K30" si="5">(B4-2.5)*0.0246+2.1294</f>
        <v>1.5758999999999999</v>
      </c>
      <c r="L5" s="5">
        <f t="shared" ref="L5:L30" si="6">((B4-2.5)*0.1596+17.203)/3.413</f>
        <v>3.9882801054790509</v>
      </c>
      <c r="M5" s="5">
        <f t="shared" ref="M5:M30" si="7">(B4-2.5)*0.0246+2.1294</f>
        <v>1.5758999999999999</v>
      </c>
      <c r="N5" s="5"/>
      <c r="O5" s="66"/>
      <c r="P5">
        <f>$P$4-($P$4/75)*(B5+15)</f>
        <v>15.39</v>
      </c>
      <c r="Q5">
        <f t="shared" si="0"/>
        <v>61.56</v>
      </c>
      <c r="R5">
        <f>R4</f>
        <v>15.31</v>
      </c>
      <c r="T5">
        <f>T4</f>
        <v>12.91</v>
      </c>
      <c r="V5">
        <f>V4</f>
        <v>13.89</v>
      </c>
      <c r="X5">
        <f t="shared" ref="X5:X10" si="8">X4</f>
        <v>14.03</v>
      </c>
      <c r="Z5" s="15"/>
      <c r="AA5" s="5">
        <f t="shared" ref="AA5:AA20" si="9">Q5/$P$4</f>
        <v>4</v>
      </c>
      <c r="AB5" s="5">
        <f t="shared" ref="AB5:AB20" si="10">S5/$R$4</f>
        <v>0</v>
      </c>
      <c r="AC5" s="5">
        <f t="shared" ref="AC5:AC20" si="11">U5/$T$4</f>
        <v>0</v>
      </c>
      <c r="AD5" s="5">
        <f t="shared" ref="AD5:AD20" si="12">W5/$V$4</f>
        <v>0</v>
      </c>
      <c r="AE5" s="34">
        <f t="shared" ref="AE5:AE20" si="13">Y5/$X$4</f>
        <v>0</v>
      </c>
      <c r="AF5" s="15">
        <f t="shared" ref="AF5:AF20" si="14">H5*C5</f>
        <v>10.323469088778202</v>
      </c>
      <c r="AG5" s="5">
        <f t="shared" ref="AG5:AG20" si="15">MIN(AF5,Q5)</f>
        <v>10.323469088778202</v>
      </c>
      <c r="AH5" s="5">
        <f>AG5/I5</f>
        <v>8.1634264500855629</v>
      </c>
      <c r="AI5" s="5">
        <f t="shared" ref="AI5:AI20" si="16">Q5-AG5</f>
        <v>51.236530911221799</v>
      </c>
      <c r="AJ5">
        <f t="shared" ref="AJ5:AJ20" si="17">J5*C5</f>
        <v>15.89862291239379</v>
      </c>
      <c r="AK5">
        <f t="shared" ref="AK5:AK20" si="18">MIN(AJ5,Q5)</f>
        <v>15.89862291239379</v>
      </c>
      <c r="AL5" s="14">
        <f t="shared" ref="AL5:AL20" si="19">AK5/K5</f>
        <v>10.088598840277804</v>
      </c>
      <c r="AM5">
        <f t="shared" ref="AM5:AM20" si="20">Q5-AK5</f>
        <v>45.661377087606212</v>
      </c>
      <c r="AN5">
        <f t="shared" ref="AN5:AN20" si="21">L5*C5</f>
        <v>15.953120421916203</v>
      </c>
      <c r="AO5">
        <f t="shared" ref="AO5:AO20" si="22">MIN(AN5,Q5)</f>
        <v>15.953120421916203</v>
      </c>
      <c r="AP5">
        <f t="shared" ref="AP5:AP20" si="23">AO5/M5</f>
        <v>10.123180672578339</v>
      </c>
      <c r="AQ5">
        <f t="shared" ref="AQ5:AQ21" si="24">Q5-AO5</f>
        <v>45.606879578083799</v>
      </c>
      <c r="AR5" s="15">
        <f t="shared" ref="AR5:AR20" si="25">H5*D5</f>
        <v>0</v>
      </c>
      <c r="AS5">
        <f t="shared" ref="AS5:AS20" si="26">MIN(AR5,S5)</f>
        <v>0</v>
      </c>
      <c r="AT5">
        <f t="shared" ref="AT5:AT20" si="27">AS5/I5</f>
        <v>0</v>
      </c>
      <c r="AU5">
        <f t="shared" ref="AU5:AU20" si="28">S5-AS5</f>
        <v>0</v>
      </c>
      <c r="AV5">
        <f t="shared" ref="AV5:AV20" si="29">J5*D5</f>
        <v>0</v>
      </c>
      <c r="AW5">
        <f t="shared" ref="AW5:AW20" si="30">MIN(AV5,S5)</f>
        <v>0</v>
      </c>
      <c r="AX5">
        <f t="shared" ref="AX5:AX20" si="31">AW5/K5</f>
        <v>0</v>
      </c>
      <c r="AY5">
        <f t="shared" ref="AY5:AY20" si="32">S5-AW5</f>
        <v>0</v>
      </c>
      <c r="AZ5">
        <f t="shared" ref="AZ5:AZ20" si="33">L5*D5</f>
        <v>0</v>
      </c>
      <c r="BA5">
        <f t="shared" ref="BA5:BA20" si="34">MIN(AZ5,S5)</f>
        <v>0</v>
      </c>
      <c r="BB5">
        <f t="shared" ref="BB5:BB20" si="35">BA5/M5</f>
        <v>0</v>
      </c>
      <c r="BC5">
        <f t="shared" ref="BC5:BC20" si="36">S5-BA5</f>
        <v>0</v>
      </c>
      <c r="BD5" s="15">
        <f t="shared" ref="BD5:BD20" si="37">H5*E5</f>
        <v>0</v>
      </c>
      <c r="BE5">
        <f t="shared" ref="BE5:BE20" si="38">MIN(BD5,U5)</f>
        <v>0</v>
      </c>
      <c r="BF5">
        <f t="shared" ref="BF5:BF20" si="39">BE5/I5</f>
        <v>0</v>
      </c>
      <c r="BG5">
        <f t="shared" ref="BG5:BG20" si="40">U5-BE5</f>
        <v>0</v>
      </c>
      <c r="BH5">
        <f t="shared" ref="BH5:BH20" si="41">J5*E5</f>
        <v>0</v>
      </c>
      <c r="BI5">
        <f t="shared" ref="BI5:BI20" si="42">MIN(BH5,U5)</f>
        <v>0</v>
      </c>
      <c r="BJ5">
        <f t="shared" ref="BJ5:BJ20" si="43">BI5/K5</f>
        <v>0</v>
      </c>
      <c r="BK5">
        <f t="shared" ref="BK5:BK20" si="44">U5-BI5</f>
        <v>0</v>
      </c>
      <c r="BL5">
        <f t="shared" ref="BL5:BL20" si="45">L5*E5</f>
        <v>0</v>
      </c>
      <c r="BM5">
        <f t="shared" ref="BM5:BM20" si="46">MIN(BL5,U5)</f>
        <v>0</v>
      </c>
      <c r="BN5">
        <f t="shared" ref="BN5:BN20" si="47">BM5/M5</f>
        <v>0</v>
      </c>
      <c r="BO5">
        <f t="shared" ref="BO5:BO20" si="48">U5-BM5</f>
        <v>0</v>
      </c>
      <c r="BP5" s="15">
        <f t="shared" ref="BP5:BP20" si="49">H5*F5</f>
        <v>0</v>
      </c>
      <c r="BQ5">
        <f t="shared" ref="BQ5:BQ20" si="50">MIN(BP5,W5)</f>
        <v>0</v>
      </c>
      <c r="BR5">
        <f t="shared" ref="BR5:BR20" si="51">BQ5/I5</f>
        <v>0</v>
      </c>
      <c r="BS5">
        <f t="shared" ref="BS5:BS20" si="52">W5-BQ5</f>
        <v>0</v>
      </c>
      <c r="BT5">
        <f t="shared" ref="BT5:BT20" si="53">J5*F5</f>
        <v>0</v>
      </c>
      <c r="BU5">
        <f t="shared" ref="BU5:BU20" si="54">MIN(BT5,W5)</f>
        <v>0</v>
      </c>
      <c r="BV5">
        <f t="shared" ref="BV5:BV20" si="55">BU5/K5</f>
        <v>0</v>
      </c>
      <c r="BW5">
        <f t="shared" ref="BW5:BW20" si="56">W5-BU5</f>
        <v>0</v>
      </c>
      <c r="BX5">
        <f t="shared" ref="BX5:BX20" si="57">L5*F5</f>
        <v>0</v>
      </c>
      <c r="BY5">
        <f t="shared" ref="BY5:BY20" si="58">MIN(BX5,W5)</f>
        <v>0</v>
      </c>
      <c r="BZ5">
        <f t="shared" ref="BZ5:BZ20" si="59">BY5/M5</f>
        <v>0</v>
      </c>
      <c r="CA5">
        <f t="shared" ref="CA5:CA20" si="60">W5-BY5</f>
        <v>0</v>
      </c>
      <c r="CB5" s="15">
        <f t="shared" ref="CB5:CB20" si="61">H5*G5</f>
        <v>0</v>
      </c>
      <c r="CC5" s="5">
        <f t="shared" ref="CC5:CC20" si="62">MIN(CB5,Y5)</f>
        <v>0</v>
      </c>
      <c r="CD5" s="5">
        <f t="shared" ref="CD5:CD20" si="63">CC5/I5</f>
        <v>0</v>
      </c>
      <c r="CE5" s="5">
        <f t="shared" ref="CE5:CE20" si="64">Y5-CC5</f>
        <v>0</v>
      </c>
      <c r="CF5" s="5">
        <f t="shared" ref="CF5:CF20" si="65">J5*G5</f>
        <v>0</v>
      </c>
      <c r="CG5" s="5">
        <f t="shared" ref="CG5:CG20" si="66">MIN(CF5,Y5)</f>
        <v>0</v>
      </c>
      <c r="CH5" s="5">
        <f t="shared" ref="CH5:CH20" si="67">CG5/K5</f>
        <v>0</v>
      </c>
      <c r="CI5" s="5">
        <f t="shared" ref="CI5:CI20" si="68">Y5-CG5</f>
        <v>0</v>
      </c>
      <c r="CJ5" s="5">
        <f t="shared" ref="CJ5:CJ20" si="69">L5*G5</f>
        <v>0</v>
      </c>
      <c r="CK5" s="5">
        <f t="shared" ref="CK5:CK20" si="70">MIN(CJ5,Y5)</f>
        <v>0</v>
      </c>
      <c r="CL5" s="5">
        <f t="shared" ref="CL5:CL20" si="71">CK5/M5</f>
        <v>0</v>
      </c>
      <c r="CM5" s="5">
        <f t="shared" ref="CM5:CM20" si="72">Y5-CK5</f>
        <v>0</v>
      </c>
      <c r="CN5" s="20">
        <f t="shared" ref="CN5:CN20" si="73">H5*AA5</f>
        <v>10.323469088778202</v>
      </c>
      <c r="CO5">
        <f t="shared" ref="CO5:CO20" si="74">MIN(CN5,Q5)</f>
        <v>10.323469088778202</v>
      </c>
      <c r="CP5">
        <f t="shared" ref="CP5:CP20" si="75">CO5/I5</f>
        <v>8.1634264500855629</v>
      </c>
      <c r="CQ5">
        <f t="shared" ref="CQ5:CQ20" si="76">Q5-CO5</f>
        <v>51.236530911221799</v>
      </c>
      <c r="CR5">
        <f t="shared" ref="CR5:CR20" si="77">J5*AA5</f>
        <v>15.89862291239379</v>
      </c>
      <c r="CS5">
        <f t="shared" ref="CS5:CS20" si="78">MIN(CR5,Q5)</f>
        <v>15.89862291239379</v>
      </c>
      <c r="CT5">
        <f t="shared" ref="CT5:CT20" si="79">CS5/K5</f>
        <v>10.088598840277804</v>
      </c>
      <c r="CU5">
        <f t="shared" ref="CU5:CU20" si="80">Q5-CS5</f>
        <v>45.661377087606212</v>
      </c>
      <c r="CV5">
        <f t="shared" ref="CV5:CV20" si="81">L5*AA5</f>
        <v>15.953120421916203</v>
      </c>
      <c r="CW5">
        <f t="shared" ref="CW5:CW20" si="82">MIN(CV5,Q5)</f>
        <v>15.953120421916203</v>
      </c>
      <c r="CX5">
        <f t="shared" ref="CX5:CX20" si="83">CW5/M5</f>
        <v>10.123180672578339</v>
      </c>
      <c r="CY5">
        <f t="shared" ref="CY5:CY20" si="84">Q5-CW5</f>
        <v>45.606879578083799</v>
      </c>
      <c r="CZ5" s="15">
        <f t="shared" ref="CZ5:CZ20" si="85">H5*AB5</f>
        <v>0</v>
      </c>
      <c r="DA5" s="5">
        <f t="shared" ref="DA5:DA20" si="86">MIN(CZ5,S5)</f>
        <v>0</v>
      </c>
      <c r="DB5" s="5">
        <f t="shared" ref="DB5:DB20" si="87">DA5/I5</f>
        <v>0</v>
      </c>
      <c r="DC5" s="5">
        <f t="shared" ref="DC5:DC20" si="88">S5-DA5</f>
        <v>0</v>
      </c>
      <c r="DD5" s="5">
        <f t="shared" ref="DD5:DD20" si="89">J5*AB5</f>
        <v>0</v>
      </c>
      <c r="DE5" s="5">
        <f t="shared" ref="DE5:DE20" si="90">MIN(DD5,S5)</f>
        <v>0</v>
      </c>
      <c r="DF5" s="5">
        <f t="shared" ref="DF5:DF20" si="91">DE5/K5</f>
        <v>0</v>
      </c>
      <c r="DG5" s="5">
        <f t="shared" ref="DG5:DG20" si="92">S5-DE5</f>
        <v>0</v>
      </c>
      <c r="DH5" s="5">
        <f t="shared" ref="DH5:DH20" si="93">L5*AB5</f>
        <v>0</v>
      </c>
      <c r="DI5" s="5">
        <f t="shared" ref="DI5:DI20" si="94">MIN(DH5,S5)</f>
        <v>0</v>
      </c>
      <c r="DJ5" s="5">
        <f t="shared" ref="DJ5:DJ20" si="95">DI5/M5</f>
        <v>0</v>
      </c>
      <c r="DK5" s="5">
        <f t="shared" ref="DK5:DK20" si="96">S5-DI5</f>
        <v>0</v>
      </c>
      <c r="DL5" s="15">
        <f t="shared" ref="DL5:DL20" si="97">H5*AC5</f>
        <v>0</v>
      </c>
      <c r="DM5" s="5">
        <f t="shared" ref="DM5:DM20" si="98">MIN(DL5,U5)</f>
        <v>0</v>
      </c>
      <c r="DN5" s="5">
        <f t="shared" ref="DN5:DN20" si="99">DM5/I5</f>
        <v>0</v>
      </c>
      <c r="DO5" s="5">
        <f t="shared" ref="DO5:DO20" si="100">U5-DM5</f>
        <v>0</v>
      </c>
      <c r="DP5" s="5">
        <f t="shared" ref="DP5:DP20" si="101">J5*AC5</f>
        <v>0</v>
      </c>
      <c r="DQ5" s="5">
        <f t="shared" ref="DQ5:DQ20" si="102">MIN(DP5,U5)</f>
        <v>0</v>
      </c>
      <c r="DR5" s="5">
        <f t="shared" ref="DR5:DR20" si="103">DQ5/K5</f>
        <v>0</v>
      </c>
      <c r="DS5" s="5">
        <f t="shared" ref="DS5:DS20" si="104">U5-DQ5</f>
        <v>0</v>
      </c>
      <c r="DT5" s="5">
        <f t="shared" si="1"/>
        <v>0</v>
      </c>
      <c r="DU5" s="5">
        <f t="shared" ref="DU5:DU20" si="105">MIN(DT5,U5)</f>
        <v>0</v>
      </c>
      <c r="DV5" s="5">
        <f t="shared" ref="DV5:DV20" si="106">DU5/M5</f>
        <v>0</v>
      </c>
      <c r="DW5" s="5">
        <f t="shared" ref="DW5:DW20" si="107">U5-DU5</f>
        <v>0</v>
      </c>
      <c r="DX5" s="15">
        <f t="shared" ref="DX5:DX20" si="108">H5*AD5</f>
        <v>0</v>
      </c>
      <c r="DY5" s="5">
        <f t="shared" ref="DY5:DY20" si="109">MIN(DX5,W5)</f>
        <v>0</v>
      </c>
      <c r="DZ5" s="5">
        <f t="shared" ref="DZ5:DZ20" si="110">DY5/I5</f>
        <v>0</v>
      </c>
      <c r="EA5" s="5">
        <f t="shared" ref="EA5:EA20" si="111">W5-DY5</f>
        <v>0</v>
      </c>
      <c r="EB5" s="5">
        <f t="shared" ref="EB5:EB20" si="112">J5*AD5</f>
        <v>0</v>
      </c>
      <c r="EC5" s="5">
        <f t="shared" ref="EC5:EC20" si="113">MIN(EB5,W5)</f>
        <v>0</v>
      </c>
      <c r="ED5" s="5">
        <f t="shared" ref="ED5:ED20" si="114">EC5/K5</f>
        <v>0</v>
      </c>
      <c r="EE5" s="5">
        <f t="shared" ref="EE5:EE20" si="115">W5-EC5</f>
        <v>0</v>
      </c>
      <c r="EF5" s="5">
        <f t="shared" ref="EF5:EF20" si="116">L5*AD5</f>
        <v>0</v>
      </c>
      <c r="EG5" s="5">
        <f t="shared" ref="EG5:EG20" si="117">MIN(EF5,W5)</f>
        <v>0</v>
      </c>
      <c r="EH5" s="5">
        <f t="shared" ref="EH5:EH20" si="118">EG5/M5</f>
        <v>0</v>
      </c>
      <c r="EI5" s="5">
        <f t="shared" ref="EI5:EI20" si="119">W5-EG5</f>
        <v>0</v>
      </c>
      <c r="EJ5" s="15">
        <f t="shared" ref="EJ5:EJ20" si="120">H5*AE5</f>
        <v>0</v>
      </c>
      <c r="EK5" s="5">
        <f t="shared" ref="EK5:EK20" si="121">MIN(EJ5,Y5)</f>
        <v>0</v>
      </c>
      <c r="EL5" s="5">
        <f t="shared" ref="EL5:EL20" si="122">EK5/I5</f>
        <v>0</v>
      </c>
      <c r="EM5" s="5">
        <f t="shared" ref="EM5:EM20" si="123">Y5-EK5</f>
        <v>0</v>
      </c>
      <c r="EN5" s="5">
        <f t="shared" ref="EN5:EN20" si="124">J5*AE5</f>
        <v>0</v>
      </c>
      <c r="EO5" s="5">
        <f t="shared" ref="EO5:EO20" si="125">MIN(EN5,Y5)</f>
        <v>0</v>
      </c>
      <c r="EP5" s="5">
        <f t="shared" ref="EP5:EP20" si="126">EO5/K5</f>
        <v>0</v>
      </c>
      <c r="EQ5" s="5">
        <f t="shared" ref="EQ5:EQ20" si="127">Y5-EO5</f>
        <v>0</v>
      </c>
      <c r="ER5" s="5">
        <f t="shared" ref="ER5:ER20" si="128">L5*AE5</f>
        <v>0</v>
      </c>
      <c r="ES5" s="5">
        <f t="shared" ref="ES5:ES20" si="129">MIN(ER5,Y5)</f>
        <v>0</v>
      </c>
      <c r="ET5" s="5">
        <f t="shared" ref="ET5:ET20" si="130">ES5/M5</f>
        <v>0</v>
      </c>
      <c r="EU5" s="5">
        <f t="shared" ref="EU5:EU20" si="131">Y5-ES5</f>
        <v>0</v>
      </c>
    </row>
    <row r="6" spans="1:151">
      <c r="A6">
        <v>-15</v>
      </c>
      <c r="B6">
        <v>-10</v>
      </c>
      <c r="C6">
        <v>21</v>
      </c>
      <c r="D6">
        <v>0</v>
      </c>
      <c r="E6">
        <v>0</v>
      </c>
      <c r="F6">
        <v>0</v>
      </c>
      <c r="G6">
        <v>0</v>
      </c>
      <c r="H6" s="15">
        <f t="shared" si="2"/>
        <v>2.9145912686785822</v>
      </c>
      <c r="I6" s="5">
        <f t="shared" si="3"/>
        <v>1.4245999999999999</v>
      </c>
      <c r="J6" s="5">
        <f t="shared" si="4"/>
        <v>4.2070026369762674</v>
      </c>
      <c r="K6" s="5">
        <f t="shared" si="5"/>
        <v>1.6989000000000001</v>
      </c>
      <c r="L6" s="5">
        <f t="shared" si="6"/>
        <v>4.2220920011719896</v>
      </c>
      <c r="M6" s="5">
        <f t="shared" si="7"/>
        <v>1.6989000000000001</v>
      </c>
      <c r="N6" s="5"/>
      <c r="O6" s="67"/>
      <c r="P6">
        <f t="shared" ref="P6:P20" si="132">$P$4-($P$4/75)*(B6+15)</f>
        <v>14.364000000000001</v>
      </c>
      <c r="Q6">
        <f t="shared" si="0"/>
        <v>301.64400000000001</v>
      </c>
      <c r="R6">
        <f>R5</f>
        <v>15.31</v>
      </c>
      <c r="T6">
        <f>T5</f>
        <v>12.91</v>
      </c>
      <c r="V6">
        <f>V5</f>
        <v>13.89</v>
      </c>
      <c r="X6">
        <f t="shared" si="8"/>
        <v>14.03</v>
      </c>
      <c r="Z6" s="15"/>
      <c r="AA6" s="5">
        <f t="shared" si="9"/>
        <v>19.599999999999998</v>
      </c>
      <c r="AB6" s="5">
        <f t="shared" si="10"/>
        <v>0</v>
      </c>
      <c r="AC6" s="5">
        <f t="shared" si="11"/>
        <v>0</v>
      </c>
      <c r="AD6" s="5">
        <f t="shared" si="12"/>
        <v>0</v>
      </c>
      <c r="AE6" s="34">
        <f t="shared" si="13"/>
        <v>0</v>
      </c>
      <c r="AF6" s="15">
        <f t="shared" si="14"/>
        <v>61.206416642250225</v>
      </c>
      <c r="AG6" s="5">
        <f t="shared" si="15"/>
        <v>61.206416642250225</v>
      </c>
      <c r="AH6" s="5">
        <f t="shared" ref="AH6:AH20" si="133">AG6/I6</f>
        <v>42.963931378808248</v>
      </c>
      <c r="AI6" s="5">
        <f t="shared" si="16"/>
        <v>240.43758335774979</v>
      </c>
      <c r="AJ6">
        <f t="shared" si="17"/>
        <v>88.347055376501615</v>
      </c>
      <c r="AK6">
        <f t="shared" si="18"/>
        <v>88.347055376501615</v>
      </c>
      <c r="AL6" s="14">
        <f t="shared" si="19"/>
        <v>52.002504783390201</v>
      </c>
      <c r="AM6">
        <f t="shared" si="20"/>
        <v>213.2969446234984</v>
      </c>
      <c r="AN6">
        <f t="shared" si="21"/>
        <v>88.663932024611782</v>
      </c>
      <c r="AO6">
        <f t="shared" si="22"/>
        <v>88.663932024611782</v>
      </c>
      <c r="AP6">
        <f t="shared" si="23"/>
        <v>52.189023500271809</v>
      </c>
      <c r="AQ6">
        <f t="shared" si="24"/>
        <v>212.98006797538824</v>
      </c>
      <c r="AR6" s="15">
        <f t="shared" si="25"/>
        <v>0</v>
      </c>
      <c r="AS6">
        <f t="shared" si="26"/>
        <v>0</v>
      </c>
      <c r="AT6">
        <f t="shared" si="27"/>
        <v>0</v>
      </c>
      <c r="AU6">
        <f t="shared" si="28"/>
        <v>0</v>
      </c>
      <c r="AV6">
        <f t="shared" si="29"/>
        <v>0</v>
      </c>
      <c r="AW6">
        <f t="shared" si="30"/>
        <v>0</v>
      </c>
      <c r="AX6">
        <f t="shared" si="31"/>
        <v>0</v>
      </c>
      <c r="AY6">
        <f t="shared" si="32"/>
        <v>0</v>
      </c>
      <c r="AZ6">
        <f t="shared" si="33"/>
        <v>0</v>
      </c>
      <c r="BA6">
        <f t="shared" si="34"/>
        <v>0</v>
      </c>
      <c r="BB6">
        <f t="shared" si="35"/>
        <v>0</v>
      </c>
      <c r="BC6">
        <f t="shared" si="36"/>
        <v>0</v>
      </c>
      <c r="BD6" s="15">
        <f t="shared" si="37"/>
        <v>0</v>
      </c>
      <c r="BE6">
        <f t="shared" si="38"/>
        <v>0</v>
      </c>
      <c r="BF6">
        <f t="shared" si="39"/>
        <v>0</v>
      </c>
      <c r="BG6">
        <f t="shared" si="40"/>
        <v>0</v>
      </c>
      <c r="BH6">
        <f t="shared" si="41"/>
        <v>0</v>
      </c>
      <c r="BI6">
        <f t="shared" si="42"/>
        <v>0</v>
      </c>
      <c r="BJ6">
        <f t="shared" si="43"/>
        <v>0</v>
      </c>
      <c r="BK6">
        <f t="shared" si="44"/>
        <v>0</v>
      </c>
      <c r="BL6">
        <f t="shared" si="45"/>
        <v>0</v>
      </c>
      <c r="BM6">
        <f t="shared" si="46"/>
        <v>0</v>
      </c>
      <c r="BN6">
        <f t="shared" si="47"/>
        <v>0</v>
      </c>
      <c r="BO6">
        <f t="shared" si="48"/>
        <v>0</v>
      </c>
      <c r="BP6" s="15">
        <f t="shared" si="49"/>
        <v>0</v>
      </c>
      <c r="BQ6">
        <f t="shared" si="50"/>
        <v>0</v>
      </c>
      <c r="BR6">
        <f t="shared" si="51"/>
        <v>0</v>
      </c>
      <c r="BS6">
        <f t="shared" si="52"/>
        <v>0</v>
      </c>
      <c r="BT6">
        <f t="shared" si="53"/>
        <v>0</v>
      </c>
      <c r="BU6">
        <f t="shared" si="54"/>
        <v>0</v>
      </c>
      <c r="BV6">
        <f t="shared" si="55"/>
        <v>0</v>
      </c>
      <c r="BW6">
        <f t="shared" si="56"/>
        <v>0</v>
      </c>
      <c r="BX6">
        <f t="shared" si="57"/>
        <v>0</v>
      </c>
      <c r="BY6">
        <f t="shared" si="58"/>
        <v>0</v>
      </c>
      <c r="BZ6">
        <f t="shared" si="59"/>
        <v>0</v>
      </c>
      <c r="CA6">
        <f t="shared" si="60"/>
        <v>0</v>
      </c>
      <c r="CB6" s="15">
        <f t="shared" si="61"/>
        <v>0</v>
      </c>
      <c r="CC6" s="5">
        <f t="shared" si="62"/>
        <v>0</v>
      </c>
      <c r="CD6" s="5">
        <f t="shared" si="63"/>
        <v>0</v>
      </c>
      <c r="CE6" s="5">
        <f t="shared" si="64"/>
        <v>0</v>
      </c>
      <c r="CF6" s="5">
        <f t="shared" si="65"/>
        <v>0</v>
      </c>
      <c r="CG6" s="5">
        <f t="shared" si="66"/>
        <v>0</v>
      </c>
      <c r="CH6" s="5">
        <f t="shared" si="67"/>
        <v>0</v>
      </c>
      <c r="CI6" s="5">
        <f t="shared" si="68"/>
        <v>0</v>
      </c>
      <c r="CJ6" s="5">
        <f t="shared" si="69"/>
        <v>0</v>
      </c>
      <c r="CK6" s="5">
        <f t="shared" si="70"/>
        <v>0</v>
      </c>
      <c r="CL6" s="5">
        <f t="shared" si="71"/>
        <v>0</v>
      </c>
      <c r="CM6" s="5">
        <f t="shared" si="72"/>
        <v>0</v>
      </c>
      <c r="CN6" s="20">
        <f t="shared" si="73"/>
        <v>57.125988866100208</v>
      </c>
      <c r="CO6">
        <f t="shared" si="74"/>
        <v>57.125988866100208</v>
      </c>
      <c r="CP6">
        <f t="shared" si="75"/>
        <v>40.099669286887696</v>
      </c>
      <c r="CQ6">
        <f t="shared" si="76"/>
        <v>244.51801113389979</v>
      </c>
      <c r="CR6">
        <f t="shared" si="77"/>
        <v>82.457251684734828</v>
      </c>
      <c r="CS6">
        <f t="shared" si="78"/>
        <v>82.457251684734828</v>
      </c>
      <c r="CT6">
        <f t="shared" si="79"/>
        <v>48.535671131164179</v>
      </c>
      <c r="CU6">
        <f t="shared" si="80"/>
        <v>219.18674831526516</v>
      </c>
      <c r="CV6">
        <f t="shared" si="81"/>
        <v>82.753003222970989</v>
      </c>
      <c r="CW6">
        <f t="shared" si="82"/>
        <v>82.753003222970989</v>
      </c>
      <c r="CX6">
        <f t="shared" si="83"/>
        <v>48.709755266920354</v>
      </c>
      <c r="CY6">
        <f t="shared" si="84"/>
        <v>218.89099677702902</v>
      </c>
      <c r="CZ6" s="15">
        <f t="shared" si="85"/>
        <v>0</v>
      </c>
      <c r="DA6" s="5">
        <f t="shared" si="86"/>
        <v>0</v>
      </c>
      <c r="DB6" s="5">
        <f t="shared" si="87"/>
        <v>0</v>
      </c>
      <c r="DC6" s="5">
        <f t="shared" si="88"/>
        <v>0</v>
      </c>
      <c r="DD6" s="5">
        <f t="shared" si="89"/>
        <v>0</v>
      </c>
      <c r="DE6" s="5">
        <f t="shared" si="90"/>
        <v>0</v>
      </c>
      <c r="DF6" s="5">
        <f t="shared" si="91"/>
        <v>0</v>
      </c>
      <c r="DG6" s="5">
        <f t="shared" si="92"/>
        <v>0</v>
      </c>
      <c r="DH6" s="5">
        <f t="shared" si="93"/>
        <v>0</v>
      </c>
      <c r="DI6" s="5">
        <f t="shared" si="94"/>
        <v>0</v>
      </c>
      <c r="DJ6" s="5">
        <f t="shared" si="95"/>
        <v>0</v>
      </c>
      <c r="DK6" s="5">
        <f t="shared" si="96"/>
        <v>0</v>
      </c>
      <c r="DL6" s="15">
        <f t="shared" si="97"/>
        <v>0</v>
      </c>
      <c r="DM6" s="5">
        <f t="shared" si="98"/>
        <v>0</v>
      </c>
      <c r="DN6" s="5">
        <f t="shared" si="99"/>
        <v>0</v>
      </c>
      <c r="DO6" s="5">
        <f t="shared" si="100"/>
        <v>0</v>
      </c>
      <c r="DP6" s="5">
        <f t="shared" si="101"/>
        <v>0</v>
      </c>
      <c r="DQ6" s="5">
        <f t="shared" si="102"/>
        <v>0</v>
      </c>
      <c r="DR6" s="5">
        <f t="shared" si="103"/>
        <v>0</v>
      </c>
      <c r="DS6" s="5">
        <f t="shared" si="104"/>
        <v>0</v>
      </c>
      <c r="DT6" s="5">
        <f t="shared" si="1"/>
        <v>0</v>
      </c>
      <c r="DU6" s="5">
        <f t="shared" si="105"/>
        <v>0</v>
      </c>
      <c r="DV6" s="5">
        <f t="shared" si="106"/>
        <v>0</v>
      </c>
      <c r="DW6" s="5">
        <f t="shared" si="107"/>
        <v>0</v>
      </c>
      <c r="DX6" s="15">
        <f t="shared" si="108"/>
        <v>0</v>
      </c>
      <c r="DY6" s="5">
        <f t="shared" si="109"/>
        <v>0</v>
      </c>
      <c r="DZ6" s="5">
        <f t="shared" si="110"/>
        <v>0</v>
      </c>
      <c r="EA6" s="5">
        <f t="shared" si="111"/>
        <v>0</v>
      </c>
      <c r="EB6" s="5">
        <f t="shared" si="112"/>
        <v>0</v>
      </c>
      <c r="EC6" s="5">
        <f t="shared" si="113"/>
        <v>0</v>
      </c>
      <c r="ED6" s="5">
        <f t="shared" si="114"/>
        <v>0</v>
      </c>
      <c r="EE6" s="5">
        <f t="shared" si="115"/>
        <v>0</v>
      </c>
      <c r="EF6" s="5">
        <f t="shared" si="116"/>
        <v>0</v>
      </c>
      <c r="EG6" s="5">
        <f t="shared" si="117"/>
        <v>0</v>
      </c>
      <c r="EH6" s="5">
        <f t="shared" si="118"/>
        <v>0</v>
      </c>
      <c r="EI6" s="5">
        <f t="shared" si="119"/>
        <v>0</v>
      </c>
      <c r="EJ6" s="15">
        <f t="shared" si="120"/>
        <v>0</v>
      </c>
      <c r="EK6" s="5">
        <f t="shared" si="121"/>
        <v>0</v>
      </c>
      <c r="EL6" s="5">
        <f t="shared" si="122"/>
        <v>0</v>
      </c>
      <c r="EM6" s="5">
        <f t="shared" si="123"/>
        <v>0</v>
      </c>
      <c r="EN6" s="5">
        <f t="shared" si="124"/>
        <v>0</v>
      </c>
      <c r="EO6" s="5">
        <f t="shared" si="125"/>
        <v>0</v>
      </c>
      <c r="EP6" s="5">
        <f t="shared" si="126"/>
        <v>0</v>
      </c>
      <c r="EQ6" s="5">
        <f t="shared" si="127"/>
        <v>0</v>
      </c>
      <c r="ER6" s="5">
        <f t="shared" si="128"/>
        <v>0</v>
      </c>
      <c r="ES6" s="5">
        <f t="shared" si="129"/>
        <v>0</v>
      </c>
      <c r="ET6" s="5">
        <f t="shared" si="130"/>
        <v>0</v>
      </c>
      <c r="EU6" s="5">
        <f t="shared" si="131"/>
        <v>0</v>
      </c>
    </row>
    <row r="7" spans="1:151">
      <c r="A7">
        <v>-10</v>
      </c>
      <c r="B7">
        <v>-5</v>
      </c>
      <c r="C7">
        <v>64</v>
      </c>
      <c r="D7">
        <v>0</v>
      </c>
      <c r="E7">
        <v>13</v>
      </c>
      <c r="F7">
        <v>6</v>
      </c>
      <c r="G7">
        <v>0</v>
      </c>
      <c r="H7" s="15">
        <f t="shared" si="2"/>
        <v>3.2483152651626139</v>
      </c>
      <c r="I7" s="5">
        <f t="shared" si="3"/>
        <v>1.5846</v>
      </c>
      <c r="J7" s="5">
        <f t="shared" si="4"/>
        <v>4.4393495458540873</v>
      </c>
      <c r="K7" s="5">
        <f t="shared" si="5"/>
        <v>1.8218999999999999</v>
      </c>
      <c r="L7" s="5">
        <f t="shared" si="6"/>
        <v>4.4559038968649283</v>
      </c>
      <c r="M7" s="5">
        <f t="shared" si="7"/>
        <v>1.8218999999999999</v>
      </c>
      <c r="N7" s="5"/>
      <c r="O7" s="18"/>
      <c r="P7">
        <f t="shared" si="132"/>
        <v>13.338000000000001</v>
      </c>
      <c r="Q7">
        <f>P7*C7</f>
        <v>853.63200000000006</v>
      </c>
      <c r="R7">
        <f>$R$6-($R$6/65)*(B7+5)</f>
        <v>15.31</v>
      </c>
      <c r="S7">
        <f t="shared" ref="S7:S20" si="134">R7*D7</f>
        <v>0</v>
      </c>
      <c r="T7">
        <f>$T$6-($T$6/70)*(B7+10)</f>
        <v>11.987857142857143</v>
      </c>
      <c r="U7">
        <f>T7*E7</f>
        <v>155.84214285714285</v>
      </c>
      <c r="V7">
        <f>$V$6-($V$6/70)*(B7+10)</f>
        <v>12.897857142857143</v>
      </c>
      <c r="W7">
        <f>V7*F7</f>
        <v>77.387142857142862</v>
      </c>
      <c r="X7">
        <f t="shared" si="8"/>
        <v>14.03</v>
      </c>
      <c r="Y7">
        <f>X7*G7</f>
        <v>0</v>
      </c>
      <c r="Z7" s="15"/>
      <c r="AA7" s="5">
        <f t="shared" si="9"/>
        <v>55.466666666666669</v>
      </c>
      <c r="AB7" s="5">
        <f t="shared" si="10"/>
        <v>0</v>
      </c>
      <c r="AC7" s="5">
        <f t="shared" si="11"/>
        <v>12.071428571428571</v>
      </c>
      <c r="AD7" s="5">
        <f t="shared" si="12"/>
        <v>5.5714285714285712</v>
      </c>
      <c r="AE7" s="34">
        <f t="shared" si="13"/>
        <v>0</v>
      </c>
      <c r="AF7" s="15">
        <f t="shared" si="14"/>
        <v>207.89217697040729</v>
      </c>
      <c r="AG7" s="5">
        <f t="shared" si="15"/>
        <v>207.89217697040729</v>
      </c>
      <c r="AH7" s="5">
        <f t="shared" si="133"/>
        <v>131.19536600429589</v>
      </c>
      <c r="AI7" s="5">
        <f t="shared" si="16"/>
        <v>645.7398230295928</v>
      </c>
      <c r="AJ7">
        <f t="shared" si="17"/>
        <v>284.11837093466158</v>
      </c>
      <c r="AK7">
        <f t="shared" si="18"/>
        <v>284.11837093466158</v>
      </c>
      <c r="AL7" s="14">
        <f t="shared" si="19"/>
        <v>155.94619404723727</v>
      </c>
      <c r="AM7">
        <f t="shared" si="20"/>
        <v>569.51362906533848</v>
      </c>
      <c r="AN7">
        <f t="shared" si="21"/>
        <v>285.17784939935541</v>
      </c>
      <c r="AO7">
        <f t="shared" si="22"/>
        <v>285.17784939935541</v>
      </c>
      <c r="AP7">
        <f t="shared" si="23"/>
        <v>156.52771798636337</v>
      </c>
      <c r="AQ7">
        <f t="shared" si="24"/>
        <v>568.45415060064465</v>
      </c>
      <c r="AR7" s="15">
        <f t="shared" si="25"/>
        <v>0</v>
      </c>
      <c r="AS7">
        <f t="shared" si="26"/>
        <v>0</v>
      </c>
      <c r="AT7">
        <f t="shared" si="27"/>
        <v>0</v>
      </c>
      <c r="AU7">
        <f t="shared" si="28"/>
        <v>0</v>
      </c>
      <c r="AV7">
        <f t="shared" si="29"/>
        <v>0</v>
      </c>
      <c r="AW7">
        <f t="shared" si="30"/>
        <v>0</v>
      </c>
      <c r="AX7">
        <f t="shared" si="31"/>
        <v>0</v>
      </c>
      <c r="AY7">
        <f t="shared" si="32"/>
        <v>0</v>
      </c>
      <c r="AZ7">
        <f t="shared" si="33"/>
        <v>0</v>
      </c>
      <c r="BA7">
        <f t="shared" si="34"/>
        <v>0</v>
      </c>
      <c r="BB7">
        <f t="shared" si="35"/>
        <v>0</v>
      </c>
      <c r="BC7">
        <f t="shared" si="36"/>
        <v>0</v>
      </c>
      <c r="BD7" s="15">
        <f t="shared" si="37"/>
        <v>42.228098447113979</v>
      </c>
      <c r="BE7">
        <f t="shared" si="38"/>
        <v>42.228098447113979</v>
      </c>
      <c r="BF7">
        <f t="shared" si="39"/>
        <v>26.649058719622605</v>
      </c>
      <c r="BG7">
        <f t="shared" si="40"/>
        <v>113.61404441002887</v>
      </c>
      <c r="BH7">
        <f t="shared" si="41"/>
        <v>57.711544096103133</v>
      </c>
      <c r="BI7">
        <f t="shared" si="42"/>
        <v>57.711544096103133</v>
      </c>
      <c r="BJ7">
        <f t="shared" si="43"/>
        <v>31.676570665845073</v>
      </c>
      <c r="BK7">
        <f t="shared" si="44"/>
        <v>98.130598761039721</v>
      </c>
      <c r="BL7">
        <f t="shared" si="45"/>
        <v>57.926750659244064</v>
      </c>
      <c r="BM7">
        <f t="shared" si="46"/>
        <v>57.926750659244064</v>
      </c>
      <c r="BN7">
        <f t="shared" si="47"/>
        <v>31.794692715980059</v>
      </c>
      <c r="BO7">
        <f t="shared" si="48"/>
        <v>97.915392197898782</v>
      </c>
      <c r="BP7" s="15">
        <f t="shared" si="49"/>
        <v>19.489891590975684</v>
      </c>
      <c r="BQ7">
        <f t="shared" si="50"/>
        <v>19.489891590975684</v>
      </c>
      <c r="BR7">
        <f t="shared" si="51"/>
        <v>12.299565562902742</v>
      </c>
      <c r="BS7">
        <f t="shared" si="52"/>
        <v>57.897251266167174</v>
      </c>
      <c r="BT7">
        <f t="shared" si="53"/>
        <v>26.636097275124524</v>
      </c>
      <c r="BU7">
        <f t="shared" si="54"/>
        <v>26.636097275124524</v>
      </c>
      <c r="BV7">
        <f t="shared" si="55"/>
        <v>14.619955691928496</v>
      </c>
      <c r="BW7">
        <f t="shared" si="56"/>
        <v>50.751045582018335</v>
      </c>
      <c r="BX7">
        <f t="shared" si="57"/>
        <v>26.73542338118957</v>
      </c>
      <c r="BY7">
        <f t="shared" si="58"/>
        <v>26.73542338118957</v>
      </c>
      <c r="BZ7">
        <f t="shared" si="59"/>
        <v>14.674473561221566</v>
      </c>
      <c r="CA7">
        <f t="shared" si="60"/>
        <v>50.651719475953293</v>
      </c>
      <c r="CB7" s="15">
        <f t="shared" si="61"/>
        <v>0</v>
      </c>
      <c r="CC7" s="5">
        <f t="shared" si="62"/>
        <v>0</v>
      </c>
      <c r="CD7" s="5">
        <f t="shared" si="63"/>
        <v>0</v>
      </c>
      <c r="CE7" s="5">
        <f t="shared" si="64"/>
        <v>0</v>
      </c>
      <c r="CF7" s="5">
        <f t="shared" si="65"/>
        <v>0</v>
      </c>
      <c r="CG7" s="5">
        <f t="shared" si="66"/>
        <v>0</v>
      </c>
      <c r="CH7" s="5">
        <f t="shared" si="67"/>
        <v>0</v>
      </c>
      <c r="CI7" s="5">
        <f t="shared" si="68"/>
        <v>0</v>
      </c>
      <c r="CJ7" s="5">
        <f t="shared" si="69"/>
        <v>0</v>
      </c>
      <c r="CK7" s="5">
        <f t="shared" si="70"/>
        <v>0</v>
      </c>
      <c r="CL7" s="5">
        <f t="shared" si="71"/>
        <v>0</v>
      </c>
      <c r="CM7" s="5">
        <f t="shared" si="72"/>
        <v>0</v>
      </c>
      <c r="CN7" s="20">
        <f t="shared" si="73"/>
        <v>180.17322004101965</v>
      </c>
      <c r="CO7">
        <f t="shared" si="74"/>
        <v>180.17322004101965</v>
      </c>
      <c r="CP7">
        <f t="shared" si="75"/>
        <v>113.70265053705644</v>
      </c>
      <c r="CQ7">
        <f t="shared" si="76"/>
        <v>673.45877995898036</v>
      </c>
      <c r="CR7">
        <f t="shared" si="77"/>
        <v>246.23592147670672</v>
      </c>
      <c r="CS7">
        <f t="shared" si="78"/>
        <v>246.23592147670672</v>
      </c>
      <c r="CT7">
        <f t="shared" si="79"/>
        <v>135.15336817427232</v>
      </c>
      <c r="CU7">
        <f t="shared" si="80"/>
        <v>607.39607852329334</v>
      </c>
      <c r="CV7">
        <f t="shared" si="81"/>
        <v>247.15413614610802</v>
      </c>
      <c r="CW7">
        <f t="shared" si="82"/>
        <v>247.15413614610802</v>
      </c>
      <c r="CX7">
        <f t="shared" si="83"/>
        <v>135.65735558818159</v>
      </c>
      <c r="CY7">
        <f t="shared" si="84"/>
        <v>606.47786385389202</v>
      </c>
      <c r="CZ7" s="15">
        <f t="shared" si="85"/>
        <v>0</v>
      </c>
      <c r="DA7" s="5">
        <f t="shared" si="86"/>
        <v>0</v>
      </c>
      <c r="DB7" s="5">
        <f t="shared" si="87"/>
        <v>0</v>
      </c>
      <c r="DC7" s="5">
        <f t="shared" si="88"/>
        <v>0</v>
      </c>
      <c r="DD7" s="5">
        <f t="shared" si="89"/>
        <v>0</v>
      </c>
      <c r="DE7" s="5">
        <f t="shared" si="90"/>
        <v>0</v>
      </c>
      <c r="DF7" s="5">
        <f t="shared" si="91"/>
        <v>0</v>
      </c>
      <c r="DG7" s="5">
        <f t="shared" si="92"/>
        <v>0</v>
      </c>
      <c r="DH7" s="5">
        <f t="shared" si="93"/>
        <v>0</v>
      </c>
      <c r="DI7" s="5">
        <f t="shared" si="94"/>
        <v>0</v>
      </c>
      <c r="DJ7" s="5">
        <f t="shared" si="95"/>
        <v>0</v>
      </c>
      <c r="DK7" s="5">
        <f t="shared" si="96"/>
        <v>0</v>
      </c>
      <c r="DL7" s="15">
        <f t="shared" si="97"/>
        <v>39.211805700891553</v>
      </c>
      <c r="DM7" s="5">
        <f t="shared" si="98"/>
        <v>39.211805700891553</v>
      </c>
      <c r="DN7" s="5">
        <f t="shared" si="99"/>
        <v>24.745554525363847</v>
      </c>
      <c r="DO7" s="5">
        <f t="shared" si="100"/>
        <v>116.6303371562513</v>
      </c>
      <c r="DP7" s="5">
        <f t="shared" si="101"/>
        <v>53.589290946381482</v>
      </c>
      <c r="DQ7" s="5">
        <f t="shared" si="102"/>
        <v>53.589290946381482</v>
      </c>
      <c r="DR7" s="5">
        <f t="shared" si="103"/>
        <v>29.413958475427567</v>
      </c>
      <c r="DS7" s="5">
        <f t="shared" si="104"/>
        <v>102.25285191076136</v>
      </c>
      <c r="DT7" s="5">
        <f>L7*AC7</f>
        <v>53.789125612155203</v>
      </c>
      <c r="DU7" s="5">
        <f t="shared" si="105"/>
        <v>53.789125612155203</v>
      </c>
      <c r="DV7" s="5">
        <f t="shared" si="106"/>
        <v>29.523643236267198</v>
      </c>
      <c r="DW7" s="5">
        <f t="shared" si="107"/>
        <v>102.05301724498764</v>
      </c>
      <c r="DX7" s="15">
        <f t="shared" si="108"/>
        <v>18.097756477334563</v>
      </c>
      <c r="DY7" s="5">
        <f t="shared" si="109"/>
        <v>18.097756477334563</v>
      </c>
      <c r="DZ7" s="5">
        <f t="shared" si="110"/>
        <v>11.421025165552546</v>
      </c>
      <c r="EA7" s="5">
        <f t="shared" si="111"/>
        <v>59.289386379808299</v>
      </c>
      <c r="EB7" s="5">
        <f t="shared" si="112"/>
        <v>24.733518898329912</v>
      </c>
      <c r="EC7" s="5">
        <f t="shared" si="113"/>
        <v>24.733518898329912</v>
      </c>
      <c r="ED7" s="5">
        <f t="shared" si="114"/>
        <v>13.57567314250503</v>
      </c>
      <c r="EE7" s="5">
        <f t="shared" si="115"/>
        <v>52.65362395881295</v>
      </c>
      <c r="EF7" s="5">
        <f t="shared" si="116"/>
        <v>24.825750282533171</v>
      </c>
      <c r="EG7" s="5">
        <f t="shared" si="117"/>
        <v>24.825750282533171</v>
      </c>
      <c r="EH7" s="5">
        <f t="shared" si="118"/>
        <v>13.626296878277168</v>
      </c>
      <c r="EI7" s="5">
        <f t="shared" si="119"/>
        <v>52.561392574609691</v>
      </c>
      <c r="EJ7" s="15">
        <f t="shared" si="120"/>
        <v>0</v>
      </c>
      <c r="EK7" s="5">
        <f t="shared" si="121"/>
        <v>0</v>
      </c>
      <c r="EL7" s="5">
        <f t="shared" si="122"/>
        <v>0</v>
      </c>
      <c r="EM7" s="5">
        <f t="shared" si="123"/>
        <v>0</v>
      </c>
      <c r="EN7" s="5">
        <f t="shared" si="124"/>
        <v>0</v>
      </c>
      <c r="EO7" s="5">
        <f t="shared" si="125"/>
        <v>0</v>
      </c>
      <c r="EP7" s="5">
        <f t="shared" si="126"/>
        <v>0</v>
      </c>
      <c r="EQ7" s="5">
        <f t="shared" si="127"/>
        <v>0</v>
      </c>
      <c r="ER7" s="5">
        <f t="shared" si="128"/>
        <v>0</v>
      </c>
      <c r="ES7" s="5">
        <f t="shared" si="129"/>
        <v>0</v>
      </c>
      <c r="ET7" s="5">
        <f t="shared" si="130"/>
        <v>0</v>
      </c>
      <c r="EU7" s="5">
        <f t="shared" si="131"/>
        <v>0</v>
      </c>
    </row>
    <row r="8" spans="1:151">
      <c r="A8">
        <v>-5</v>
      </c>
      <c r="B8">
        <v>0</v>
      </c>
      <c r="C8">
        <v>77</v>
      </c>
      <c r="D8">
        <v>25</v>
      </c>
      <c r="E8">
        <v>44</v>
      </c>
      <c r="F8">
        <v>16</v>
      </c>
      <c r="G8">
        <v>0</v>
      </c>
      <c r="H8" s="15">
        <f t="shared" si="2"/>
        <v>3.5820392616466457</v>
      </c>
      <c r="I8" s="5">
        <f t="shared" si="3"/>
        <v>1.7445999999999999</v>
      </c>
      <c r="J8" s="5">
        <f t="shared" si="4"/>
        <v>4.671696454731908</v>
      </c>
      <c r="K8" s="5">
        <f t="shared" si="5"/>
        <v>1.9449000000000001</v>
      </c>
      <c r="L8" s="5">
        <f t="shared" si="6"/>
        <v>4.689715792557867</v>
      </c>
      <c r="M8" s="5">
        <f t="shared" si="7"/>
        <v>1.9449000000000001</v>
      </c>
      <c r="N8" s="5"/>
      <c r="O8" s="18"/>
      <c r="P8">
        <f t="shared" si="132"/>
        <v>12.312000000000001</v>
      </c>
      <c r="Q8">
        <f t="shared" ref="Q8:Q20" si="135">P8*C8</f>
        <v>948.02400000000011</v>
      </c>
      <c r="R8">
        <f t="shared" ref="R8:R20" si="136">$R$6-($R$6/65)*(B8+5)</f>
        <v>14.132307692307693</v>
      </c>
      <c r="S8">
        <f t="shared" si="134"/>
        <v>353.30769230769232</v>
      </c>
      <c r="T8">
        <f t="shared" ref="T8:T20" si="137">$T$6-($T$6/70)*(B8+10)</f>
        <v>11.065714285714286</v>
      </c>
      <c r="U8">
        <f t="shared" ref="U8:U19" si="138">T8*E8</f>
        <v>486.89142857142861</v>
      </c>
      <c r="V8">
        <f t="shared" ref="V8:V20" si="139">$V$6-($V$6/70)*(B8+10)</f>
        <v>11.905714285714286</v>
      </c>
      <c r="W8">
        <f t="shared" ref="W8:W19" si="140">V8*F8</f>
        <v>190.49142857142857</v>
      </c>
      <c r="X8">
        <f t="shared" si="8"/>
        <v>14.03</v>
      </c>
      <c r="Y8">
        <f t="shared" ref="Y8:Y20" si="141">X8*G8</f>
        <v>0</v>
      </c>
      <c r="Z8" s="15"/>
      <c r="AA8" s="5">
        <f t="shared" si="9"/>
        <v>61.600000000000009</v>
      </c>
      <c r="AB8" s="5">
        <f t="shared" si="10"/>
        <v>23.076923076923077</v>
      </c>
      <c r="AC8" s="5">
        <f t="shared" si="11"/>
        <v>37.714285714285715</v>
      </c>
      <c r="AD8" s="5">
        <f t="shared" si="12"/>
        <v>13.714285714285714</v>
      </c>
      <c r="AE8" s="34">
        <f t="shared" si="13"/>
        <v>0</v>
      </c>
      <c r="AF8" s="15">
        <f t="shared" si="14"/>
        <v>275.81702314679171</v>
      </c>
      <c r="AG8" s="5">
        <f t="shared" si="15"/>
        <v>275.81702314679171</v>
      </c>
      <c r="AH8" s="5">
        <f t="shared" si="133"/>
        <v>158.09757144720379</v>
      </c>
      <c r="AI8" s="5">
        <f t="shared" si="16"/>
        <v>672.2069768532084</v>
      </c>
      <c r="AJ8">
        <f t="shared" si="17"/>
        <v>359.72062701435692</v>
      </c>
      <c r="AK8">
        <f t="shared" si="18"/>
        <v>359.72062701435692</v>
      </c>
      <c r="AL8" s="14">
        <f t="shared" si="19"/>
        <v>184.95584709463566</v>
      </c>
      <c r="AM8">
        <f t="shared" si="20"/>
        <v>588.30337298564314</v>
      </c>
      <c r="AN8">
        <f t="shared" si="21"/>
        <v>361.10811602695577</v>
      </c>
      <c r="AO8">
        <f t="shared" si="22"/>
        <v>361.10811602695577</v>
      </c>
      <c r="AP8">
        <f t="shared" si="23"/>
        <v>185.669245733434</v>
      </c>
      <c r="AQ8">
        <f t="shared" si="24"/>
        <v>586.9158839730444</v>
      </c>
      <c r="AR8" s="15">
        <f t="shared" si="25"/>
        <v>89.550981541166138</v>
      </c>
      <c r="AS8">
        <f t="shared" si="26"/>
        <v>89.550981541166138</v>
      </c>
      <c r="AT8">
        <f t="shared" si="27"/>
        <v>51.330380340001227</v>
      </c>
      <c r="AU8">
        <f t="shared" si="28"/>
        <v>263.75671076652617</v>
      </c>
      <c r="AV8">
        <f t="shared" si="29"/>
        <v>116.79241136829771</v>
      </c>
      <c r="AW8">
        <f t="shared" si="30"/>
        <v>116.79241136829771</v>
      </c>
      <c r="AX8">
        <f t="shared" si="31"/>
        <v>60.050599706050541</v>
      </c>
      <c r="AY8">
        <f t="shared" si="32"/>
        <v>236.51528093939461</v>
      </c>
      <c r="AZ8">
        <f t="shared" si="33"/>
        <v>117.24289481394668</v>
      </c>
      <c r="BA8">
        <f t="shared" si="34"/>
        <v>117.24289481394668</v>
      </c>
      <c r="BB8">
        <f t="shared" si="35"/>
        <v>60.282222640725315</v>
      </c>
      <c r="BC8">
        <f t="shared" si="36"/>
        <v>236.06479749374563</v>
      </c>
      <c r="BD8" s="15">
        <f t="shared" si="37"/>
        <v>157.60972751245242</v>
      </c>
      <c r="BE8">
        <f t="shared" si="38"/>
        <v>157.60972751245242</v>
      </c>
      <c r="BF8">
        <f t="shared" si="39"/>
        <v>90.341469398402168</v>
      </c>
      <c r="BG8">
        <f t="shared" si="40"/>
        <v>329.28170105897618</v>
      </c>
      <c r="BH8">
        <f t="shared" si="41"/>
        <v>205.55464400820395</v>
      </c>
      <c r="BI8">
        <f t="shared" si="42"/>
        <v>205.55464400820395</v>
      </c>
      <c r="BJ8">
        <f t="shared" si="43"/>
        <v>105.68905548264895</v>
      </c>
      <c r="BK8">
        <f t="shared" si="44"/>
        <v>281.33678456322468</v>
      </c>
      <c r="BL8">
        <f t="shared" si="45"/>
        <v>206.34749487254615</v>
      </c>
      <c r="BM8">
        <f t="shared" si="46"/>
        <v>206.34749487254615</v>
      </c>
      <c r="BN8">
        <f t="shared" si="47"/>
        <v>106.09671184767656</v>
      </c>
      <c r="BO8">
        <f t="shared" si="48"/>
        <v>280.54393369888248</v>
      </c>
      <c r="BP8" s="15">
        <f t="shared" si="49"/>
        <v>57.31262818634633</v>
      </c>
      <c r="BQ8">
        <f t="shared" si="50"/>
        <v>57.31262818634633</v>
      </c>
      <c r="BR8">
        <f t="shared" si="51"/>
        <v>32.851443417600784</v>
      </c>
      <c r="BS8">
        <f t="shared" si="52"/>
        <v>133.17880038508224</v>
      </c>
      <c r="BT8">
        <f t="shared" si="53"/>
        <v>74.747143275710528</v>
      </c>
      <c r="BU8">
        <f t="shared" si="54"/>
        <v>74.747143275710528</v>
      </c>
      <c r="BV8">
        <f t="shared" si="55"/>
        <v>38.432383811872349</v>
      </c>
      <c r="BW8">
        <f t="shared" si="56"/>
        <v>115.74428529571804</v>
      </c>
      <c r="BX8">
        <f t="shared" si="57"/>
        <v>75.035452680925872</v>
      </c>
      <c r="BY8">
        <f t="shared" si="58"/>
        <v>75.035452680925872</v>
      </c>
      <c r="BZ8">
        <f t="shared" si="59"/>
        <v>38.580622490064201</v>
      </c>
      <c r="CA8">
        <f t="shared" si="60"/>
        <v>115.4559758905027</v>
      </c>
      <c r="CB8" s="15">
        <f t="shared" si="61"/>
        <v>0</v>
      </c>
      <c r="CC8" s="5">
        <f t="shared" si="62"/>
        <v>0</v>
      </c>
      <c r="CD8" s="5">
        <f t="shared" si="63"/>
        <v>0</v>
      </c>
      <c r="CE8" s="5">
        <f t="shared" si="64"/>
        <v>0</v>
      </c>
      <c r="CF8" s="5">
        <f t="shared" si="65"/>
        <v>0</v>
      </c>
      <c r="CG8" s="5">
        <f t="shared" si="66"/>
        <v>0</v>
      </c>
      <c r="CH8" s="5">
        <f t="shared" si="67"/>
        <v>0</v>
      </c>
      <c r="CI8" s="5">
        <f t="shared" si="68"/>
        <v>0</v>
      </c>
      <c r="CJ8" s="5">
        <f t="shared" si="69"/>
        <v>0</v>
      </c>
      <c r="CK8" s="5">
        <f t="shared" si="70"/>
        <v>0</v>
      </c>
      <c r="CL8" s="5">
        <f t="shared" si="71"/>
        <v>0</v>
      </c>
      <c r="CM8" s="5">
        <f t="shared" si="72"/>
        <v>0</v>
      </c>
      <c r="CN8" s="20">
        <f t="shared" si="73"/>
        <v>220.65361851743342</v>
      </c>
      <c r="CO8">
        <f t="shared" si="74"/>
        <v>220.65361851743342</v>
      </c>
      <c r="CP8">
        <f t="shared" si="75"/>
        <v>126.47805715776306</v>
      </c>
      <c r="CQ8">
        <f t="shared" si="76"/>
        <v>727.3703814825667</v>
      </c>
      <c r="CR8">
        <f t="shared" si="77"/>
        <v>287.77650161148557</v>
      </c>
      <c r="CS8">
        <f t="shared" si="78"/>
        <v>287.77650161148557</v>
      </c>
      <c r="CT8">
        <f t="shared" si="79"/>
        <v>147.96467767570854</v>
      </c>
      <c r="CU8">
        <f t="shared" si="80"/>
        <v>660.24749838851449</v>
      </c>
      <c r="CV8">
        <f t="shared" si="81"/>
        <v>288.88649282156467</v>
      </c>
      <c r="CW8">
        <f t="shared" si="82"/>
        <v>288.88649282156467</v>
      </c>
      <c r="CX8">
        <f t="shared" si="83"/>
        <v>148.53539658674723</v>
      </c>
      <c r="CY8">
        <f t="shared" si="84"/>
        <v>659.1375071784355</v>
      </c>
      <c r="CZ8" s="15">
        <f t="shared" si="85"/>
        <v>82.662444499537969</v>
      </c>
      <c r="DA8" s="5">
        <f t="shared" si="86"/>
        <v>82.662444499537969</v>
      </c>
      <c r="DB8" s="5">
        <f t="shared" si="87"/>
        <v>47.381889544616513</v>
      </c>
      <c r="DC8" s="5">
        <f t="shared" si="88"/>
        <v>270.64524780815435</v>
      </c>
      <c r="DD8" s="5">
        <f t="shared" si="89"/>
        <v>107.80837972458249</v>
      </c>
      <c r="DE8" s="5">
        <f t="shared" si="90"/>
        <v>107.80837972458249</v>
      </c>
      <c r="DF8" s="5">
        <f t="shared" si="91"/>
        <v>55.431322805585118</v>
      </c>
      <c r="DG8" s="5">
        <f t="shared" si="92"/>
        <v>245.49931258310983</v>
      </c>
      <c r="DH8" s="5">
        <f t="shared" si="93"/>
        <v>108.22421059748923</v>
      </c>
      <c r="DI8" s="5">
        <f t="shared" si="94"/>
        <v>108.22421059748923</v>
      </c>
      <c r="DJ8" s="5">
        <f t="shared" si="95"/>
        <v>55.645128591438748</v>
      </c>
      <c r="DK8" s="5">
        <f t="shared" si="96"/>
        <v>245.0834817102031</v>
      </c>
      <c r="DL8" s="15">
        <f t="shared" si="97"/>
        <v>135.09405215353064</v>
      </c>
      <c r="DM8" s="5">
        <f t="shared" si="98"/>
        <v>135.09405215353064</v>
      </c>
      <c r="DN8" s="5">
        <f t="shared" si="99"/>
        <v>77.435545198630422</v>
      </c>
      <c r="DO8" s="5">
        <f t="shared" si="100"/>
        <v>351.79737641789796</v>
      </c>
      <c r="DP8" s="5">
        <f t="shared" si="101"/>
        <v>176.18969486417481</v>
      </c>
      <c r="DQ8" s="5">
        <f t="shared" si="102"/>
        <v>176.18969486417481</v>
      </c>
      <c r="DR8" s="5">
        <f t="shared" si="103"/>
        <v>90.590618985127676</v>
      </c>
      <c r="DS8" s="5">
        <f t="shared" si="104"/>
        <v>310.70173370725377</v>
      </c>
      <c r="DT8" s="5">
        <f t="shared" si="1"/>
        <v>176.86928131932527</v>
      </c>
      <c r="DU8" s="5">
        <f t="shared" si="105"/>
        <v>176.86928131932527</v>
      </c>
      <c r="DV8" s="5">
        <f t="shared" si="106"/>
        <v>90.940038726579914</v>
      </c>
      <c r="DW8" s="5">
        <f t="shared" si="107"/>
        <v>310.02214725210331</v>
      </c>
      <c r="DX8" s="15">
        <f t="shared" si="108"/>
        <v>49.125109874011137</v>
      </c>
      <c r="DY8" s="5">
        <f t="shared" si="109"/>
        <v>49.125109874011137</v>
      </c>
      <c r="DZ8" s="5">
        <f t="shared" si="110"/>
        <v>28.158380072229246</v>
      </c>
      <c r="EA8" s="5">
        <f t="shared" si="111"/>
        <v>141.36631869741743</v>
      </c>
      <c r="EB8" s="5">
        <f t="shared" si="112"/>
        <v>64.06897995060902</v>
      </c>
      <c r="EC8" s="5">
        <f t="shared" si="113"/>
        <v>64.06897995060902</v>
      </c>
      <c r="ED8" s="5">
        <f t="shared" si="114"/>
        <v>32.94204326731915</v>
      </c>
      <c r="EE8" s="5">
        <f t="shared" si="115"/>
        <v>126.42244862081955</v>
      </c>
      <c r="EF8" s="5">
        <f t="shared" si="116"/>
        <v>64.316102297936453</v>
      </c>
      <c r="EG8" s="5">
        <f t="shared" si="117"/>
        <v>64.316102297936453</v>
      </c>
      <c r="EH8" s="5">
        <f t="shared" si="118"/>
        <v>33.069104991483599</v>
      </c>
      <c r="EI8" s="5">
        <f t="shared" si="119"/>
        <v>126.17532627349212</v>
      </c>
      <c r="EJ8" s="15">
        <f t="shared" si="120"/>
        <v>0</v>
      </c>
      <c r="EK8" s="5">
        <f t="shared" si="121"/>
        <v>0</v>
      </c>
      <c r="EL8" s="5">
        <f t="shared" si="122"/>
        <v>0</v>
      </c>
      <c r="EM8" s="5">
        <f t="shared" si="123"/>
        <v>0</v>
      </c>
      <c r="EN8" s="5">
        <f t="shared" si="124"/>
        <v>0</v>
      </c>
      <c r="EO8" s="5">
        <f t="shared" si="125"/>
        <v>0</v>
      </c>
      <c r="EP8" s="5">
        <f t="shared" si="126"/>
        <v>0</v>
      </c>
      <c r="EQ8" s="5">
        <f t="shared" si="127"/>
        <v>0</v>
      </c>
      <c r="ER8" s="5">
        <f t="shared" si="128"/>
        <v>0</v>
      </c>
      <c r="ES8" s="5">
        <f t="shared" si="129"/>
        <v>0</v>
      </c>
      <c r="ET8" s="5">
        <f t="shared" si="130"/>
        <v>0</v>
      </c>
      <c r="EU8" s="5">
        <f t="shared" si="131"/>
        <v>0</v>
      </c>
    </row>
    <row r="9" spans="1:151">
      <c r="A9">
        <v>0</v>
      </c>
      <c r="B9">
        <v>5</v>
      </c>
      <c r="C9">
        <v>97</v>
      </c>
      <c r="D9">
        <v>54</v>
      </c>
      <c r="E9">
        <v>44</v>
      </c>
      <c r="F9">
        <v>20</v>
      </c>
      <c r="G9">
        <v>0</v>
      </c>
      <c r="H9" s="15">
        <f t="shared" si="2"/>
        <v>3.9157632581306769</v>
      </c>
      <c r="I9" s="5">
        <f t="shared" si="3"/>
        <v>1.9046000000000001</v>
      </c>
      <c r="J9" s="5">
        <f t="shared" si="4"/>
        <v>4.9040433636097278</v>
      </c>
      <c r="K9" s="5">
        <f t="shared" si="5"/>
        <v>2.0678999999999998</v>
      </c>
      <c r="L9" s="5">
        <f t="shared" si="6"/>
        <v>4.9235276882508057</v>
      </c>
      <c r="M9" s="5">
        <f t="shared" si="7"/>
        <v>2.0678999999999998</v>
      </c>
      <c r="N9" s="5"/>
      <c r="O9" s="15"/>
      <c r="P9">
        <f t="shared" si="132"/>
        <v>11.286000000000001</v>
      </c>
      <c r="Q9">
        <f t="shared" si="135"/>
        <v>1094.7420000000002</v>
      </c>
      <c r="R9">
        <f t="shared" si="136"/>
        <v>12.954615384615385</v>
      </c>
      <c r="S9">
        <f t="shared" si="134"/>
        <v>699.5492307692308</v>
      </c>
      <c r="T9">
        <f t="shared" si="137"/>
        <v>10.143571428571429</v>
      </c>
      <c r="U9">
        <f t="shared" si="138"/>
        <v>446.31714285714287</v>
      </c>
      <c r="V9">
        <f t="shared" si="139"/>
        <v>10.91357142857143</v>
      </c>
      <c r="W9">
        <f t="shared" si="140"/>
        <v>218.2714285714286</v>
      </c>
      <c r="X9">
        <f t="shared" si="8"/>
        <v>14.03</v>
      </c>
      <c r="Y9">
        <f t="shared" si="141"/>
        <v>0</v>
      </c>
      <c r="Z9" s="15"/>
      <c r="AA9" s="5">
        <f t="shared" si="9"/>
        <v>71.13333333333334</v>
      </c>
      <c r="AB9" s="5">
        <f t="shared" si="10"/>
        <v>45.692307692307693</v>
      </c>
      <c r="AC9" s="5">
        <f t="shared" si="11"/>
        <v>34.571428571428569</v>
      </c>
      <c r="AD9" s="5">
        <f t="shared" si="12"/>
        <v>15.714285714285715</v>
      </c>
      <c r="AE9" s="34">
        <f t="shared" si="13"/>
        <v>0</v>
      </c>
      <c r="AF9" s="15">
        <f t="shared" si="14"/>
        <v>379.82903603867567</v>
      </c>
      <c r="AG9" s="5">
        <f t="shared" si="15"/>
        <v>379.82903603867567</v>
      </c>
      <c r="AH9" s="5">
        <f t="shared" si="133"/>
        <v>199.42719523189942</v>
      </c>
      <c r="AI9" s="5">
        <f t="shared" si="16"/>
        <v>714.91296396132452</v>
      </c>
      <c r="AJ9">
        <f t="shared" si="17"/>
        <v>475.69220627014357</v>
      </c>
      <c r="AK9">
        <f t="shared" si="18"/>
        <v>475.69220627014357</v>
      </c>
      <c r="AL9" s="14">
        <f t="shared" si="19"/>
        <v>230.03636842697597</v>
      </c>
      <c r="AM9">
        <f t="shared" si="20"/>
        <v>619.04979372985667</v>
      </c>
      <c r="AN9">
        <f t="shared" si="21"/>
        <v>477.58218576032817</v>
      </c>
      <c r="AO9">
        <f t="shared" si="22"/>
        <v>477.58218576032817</v>
      </c>
      <c r="AP9">
        <f t="shared" si="23"/>
        <v>230.95032920369854</v>
      </c>
      <c r="AQ9">
        <f t="shared" si="24"/>
        <v>617.15981423967196</v>
      </c>
      <c r="AR9" s="15">
        <f t="shared" si="25"/>
        <v>211.45121593905657</v>
      </c>
      <c r="AS9">
        <f t="shared" si="26"/>
        <v>211.45121593905657</v>
      </c>
      <c r="AT9">
        <f t="shared" si="27"/>
        <v>111.02132518064505</v>
      </c>
      <c r="AU9">
        <f t="shared" si="28"/>
        <v>488.09801483017424</v>
      </c>
      <c r="AV9">
        <f t="shared" si="29"/>
        <v>264.81834163492528</v>
      </c>
      <c r="AW9">
        <f t="shared" si="30"/>
        <v>264.81834163492528</v>
      </c>
      <c r="AX9">
        <f t="shared" si="31"/>
        <v>128.0614834541928</v>
      </c>
      <c r="AY9">
        <f t="shared" si="32"/>
        <v>434.73088913430553</v>
      </c>
      <c r="AZ9">
        <f t="shared" si="33"/>
        <v>265.8704951655435</v>
      </c>
      <c r="BA9">
        <f t="shared" si="34"/>
        <v>265.8704951655435</v>
      </c>
      <c r="BB9">
        <f t="shared" si="35"/>
        <v>128.57028636082185</v>
      </c>
      <c r="BC9">
        <f t="shared" si="36"/>
        <v>433.6787356036873</v>
      </c>
      <c r="BD9" s="15">
        <f t="shared" si="37"/>
        <v>172.29358335774978</v>
      </c>
      <c r="BE9">
        <f t="shared" si="38"/>
        <v>172.29358335774978</v>
      </c>
      <c r="BF9">
        <f t="shared" si="39"/>
        <v>90.461820517562629</v>
      </c>
      <c r="BG9">
        <f t="shared" si="40"/>
        <v>274.02355949939306</v>
      </c>
      <c r="BH9">
        <f t="shared" si="41"/>
        <v>215.77790799882803</v>
      </c>
      <c r="BI9">
        <f t="shared" si="42"/>
        <v>215.77790799882803</v>
      </c>
      <c r="BJ9">
        <f t="shared" si="43"/>
        <v>104.34639392563859</v>
      </c>
      <c r="BK9">
        <f t="shared" si="44"/>
        <v>230.53923485831484</v>
      </c>
      <c r="BL9">
        <f t="shared" si="45"/>
        <v>216.63521828303544</v>
      </c>
      <c r="BM9">
        <f t="shared" si="46"/>
        <v>216.63521828303544</v>
      </c>
      <c r="BN9">
        <f t="shared" si="47"/>
        <v>104.76097407178077</v>
      </c>
      <c r="BO9">
        <f t="shared" si="48"/>
        <v>229.68192457410743</v>
      </c>
      <c r="BP9" s="15">
        <f t="shared" si="49"/>
        <v>78.315265162613542</v>
      </c>
      <c r="BQ9">
        <f t="shared" si="50"/>
        <v>78.315265162613542</v>
      </c>
      <c r="BR9">
        <f t="shared" si="51"/>
        <v>41.119009326164836</v>
      </c>
      <c r="BS9">
        <f t="shared" si="52"/>
        <v>139.95616340881506</v>
      </c>
      <c r="BT9">
        <f t="shared" si="53"/>
        <v>98.080867272194553</v>
      </c>
      <c r="BU9">
        <f t="shared" si="54"/>
        <v>98.080867272194553</v>
      </c>
      <c r="BV9">
        <f t="shared" si="55"/>
        <v>47.430179057108447</v>
      </c>
      <c r="BW9">
        <f t="shared" si="56"/>
        <v>120.19056129923405</v>
      </c>
      <c r="BX9">
        <f t="shared" si="57"/>
        <v>98.47055376501612</v>
      </c>
      <c r="BY9">
        <f t="shared" si="58"/>
        <v>98.47055376501612</v>
      </c>
      <c r="BZ9">
        <f t="shared" si="59"/>
        <v>47.618624578082176</v>
      </c>
      <c r="CA9">
        <f t="shared" si="60"/>
        <v>119.80087480641248</v>
      </c>
      <c r="CB9" s="15">
        <f t="shared" si="61"/>
        <v>0</v>
      </c>
      <c r="CC9" s="5">
        <f t="shared" si="62"/>
        <v>0</v>
      </c>
      <c r="CD9" s="5">
        <f t="shared" si="63"/>
        <v>0</v>
      </c>
      <c r="CE9" s="5">
        <f t="shared" si="64"/>
        <v>0</v>
      </c>
      <c r="CF9" s="5">
        <f t="shared" si="65"/>
        <v>0</v>
      </c>
      <c r="CG9" s="5">
        <f t="shared" si="66"/>
        <v>0</v>
      </c>
      <c r="CH9" s="5">
        <f t="shared" si="67"/>
        <v>0</v>
      </c>
      <c r="CI9" s="5">
        <f t="shared" si="68"/>
        <v>0</v>
      </c>
      <c r="CJ9" s="5">
        <f t="shared" si="69"/>
        <v>0</v>
      </c>
      <c r="CK9" s="5">
        <f t="shared" si="70"/>
        <v>0</v>
      </c>
      <c r="CL9" s="5">
        <f t="shared" si="71"/>
        <v>0</v>
      </c>
      <c r="CM9" s="5">
        <f t="shared" si="72"/>
        <v>0</v>
      </c>
      <c r="CN9" s="20">
        <f t="shared" si="73"/>
        <v>278.54129309502883</v>
      </c>
      <c r="CO9">
        <f t="shared" si="74"/>
        <v>278.54129309502883</v>
      </c>
      <c r="CP9">
        <f t="shared" si="75"/>
        <v>146.24660983672626</v>
      </c>
      <c r="CQ9">
        <f t="shared" si="76"/>
        <v>816.20070690497141</v>
      </c>
      <c r="CR9">
        <f t="shared" si="77"/>
        <v>348.840951264772</v>
      </c>
      <c r="CS9">
        <f t="shared" si="78"/>
        <v>348.840951264772</v>
      </c>
      <c r="CT9">
        <f t="shared" si="79"/>
        <v>168.69333684644906</v>
      </c>
      <c r="CU9">
        <f t="shared" si="80"/>
        <v>745.90104873522819</v>
      </c>
      <c r="CV9">
        <f t="shared" si="81"/>
        <v>350.22693622424066</v>
      </c>
      <c r="CW9">
        <f t="shared" si="82"/>
        <v>350.22693622424066</v>
      </c>
      <c r="CX9">
        <f t="shared" si="83"/>
        <v>169.36357474937893</v>
      </c>
      <c r="CY9">
        <f t="shared" si="84"/>
        <v>744.51506377575947</v>
      </c>
      <c r="CZ9" s="15">
        <f t="shared" si="85"/>
        <v>178.92025964074017</v>
      </c>
      <c r="DA9" s="5">
        <f t="shared" si="86"/>
        <v>178.92025964074017</v>
      </c>
      <c r="DB9" s="5">
        <f t="shared" si="87"/>
        <v>93.941121306699657</v>
      </c>
      <c r="DC9" s="5">
        <f t="shared" si="88"/>
        <v>520.62897112849066</v>
      </c>
      <c r="DD9" s="5">
        <f t="shared" si="89"/>
        <v>224.07705830647527</v>
      </c>
      <c r="DE9" s="5">
        <f t="shared" si="90"/>
        <v>224.07705830647527</v>
      </c>
      <c r="DF9" s="5">
        <f t="shared" si="91"/>
        <v>108.35971676893239</v>
      </c>
      <c r="DG9" s="5">
        <f t="shared" si="92"/>
        <v>475.47217246275557</v>
      </c>
      <c r="DH9" s="5">
        <f t="shared" si="93"/>
        <v>224.96734206315222</v>
      </c>
      <c r="DI9" s="5">
        <f t="shared" si="94"/>
        <v>224.96734206315222</v>
      </c>
      <c r="DJ9" s="5">
        <f t="shared" si="95"/>
        <v>108.79024230531081</v>
      </c>
      <c r="DK9" s="5">
        <f t="shared" si="96"/>
        <v>474.58188870607859</v>
      </c>
      <c r="DL9" s="15">
        <f t="shared" si="97"/>
        <v>135.3735297810891</v>
      </c>
      <c r="DM9" s="5">
        <f t="shared" si="98"/>
        <v>135.3735297810891</v>
      </c>
      <c r="DN9" s="5">
        <f t="shared" si="99"/>
        <v>71.077144692370624</v>
      </c>
      <c r="DO9" s="5">
        <f t="shared" si="100"/>
        <v>310.94361307605379</v>
      </c>
      <c r="DP9" s="5">
        <f t="shared" si="101"/>
        <v>169.53978485622201</v>
      </c>
      <c r="DQ9" s="5">
        <f t="shared" si="102"/>
        <v>169.53978485622201</v>
      </c>
      <c r="DR9" s="5">
        <f t="shared" si="103"/>
        <v>81.986452370144605</v>
      </c>
      <c r="DS9" s="5">
        <f t="shared" si="104"/>
        <v>276.77735800092086</v>
      </c>
      <c r="DT9" s="5">
        <f t="shared" si="1"/>
        <v>170.21338579381356</v>
      </c>
      <c r="DU9" s="5">
        <f t="shared" si="105"/>
        <v>170.21338579381356</v>
      </c>
      <c r="DV9" s="5">
        <f t="shared" si="106"/>
        <v>82.312193913542032</v>
      </c>
      <c r="DW9" s="5">
        <f t="shared" si="107"/>
        <v>276.10375706332934</v>
      </c>
      <c r="DX9" s="15">
        <f t="shared" si="108"/>
        <v>61.533422627767784</v>
      </c>
      <c r="DY9" s="5">
        <f t="shared" si="109"/>
        <v>61.533422627767784</v>
      </c>
      <c r="DZ9" s="5">
        <f t="shared" si="110"/>
        <v>32.307793041986656</v>
      </c>
      <c r="EA9" s="5">
        <f t="shared" si="111"/>
        <v>156.73800594366082</v>
      </c>
      <c r="EB9" s="5">
        <f t="shared" si="112"/>
        <v>77.063538571010014</v>
      </c>
      <c r="EC9" s="5">
        <f t="shared" si="113"/>
        <v>77.063538571010014</v>
      </c>
      <c r="ED9" s="5">
        <f t="shared" si="114"/>
        <v>37.26656925915664</v>
      </c>
      <c r="EE9" s="5">
        <f t="shared" si="115"/>
        <v>141.20789000041859</v>
      </c>
      <c r="EF9" s="5">
        <f t="shared" si="116"/>
        <v>77.369720815369803</v>
      </c>
      <c r="EG9" s="5">
        <f t="shared" si="117"/>
        <v>77.369720815369803</v>
      </c>
      <c r="EH9" s="5">
        <f t="shared" si="118"/>
        <v>37.414633597064565</v>
      </c>
      <c r="EI9" s="5">
        <f t="shared" si="119"/>
        <v>140.90170775605878</v>
      </c>
      <c r="EJ9" s="15">
        <f t="shared" si="120"/>
        <v>0</v>
      </c>
      <c r="EK9" s="5">
        <f t="shared" si="121"/>
        <v>0</v>
      </c>
      <c r="EL9" s="5">
        <f t="shared" si="122"/>
        <v>0</v>
      </c>
      <c r="EM9" s="5">
        <f t="shared" si="123"/>
        <v>0</v>
      </c>
      <c r="EN9" s="5">
        <f t="shared" si="124"/>
        <v>0</v>
      </c>
      <c r="EO9" s="5">
        <f t="shared" si="125"/>
        <v>0</v>
      </c>
      <c r="EP9" s="5">
        <f t="shared" si="126"/>
        <v>0</v>
      </c>
      <c r="EQ9" s="5">
        <f t="shared" si="127"/>
        <v>0</v>
      </c>
      <c r="ER9" s="5">
        <f t="shared" si="128"/>
        <v>0</v>
      </c>
      <c r="ES9" s="5">
        <f t="shared" si="129"/>
        <v>0</v>
      </c>
      <c r="ET9" s="5">
        <f t="shared" si="130"/>
        <v>0</v>
      </c>
      <c r="EU9" s="5">
        <f t="shared" si="131"/>
        <v>0</v>
      </c>
    </row>
    <row r="10" spans="1:151">
      <c r="A10">
        <v>5</v>
      </c>
      <c r="B10">
        <v>10</v>
      </c>
      <c r="C10">
        <v>101</v>
      </c>
      <c r="D10">
        <v>68</v>
      </c>
      <c r="E10">
        <v>92</v>
      </c>
      <c r="F10">
        <v>27</v>
      </c>
      <c r="G10">
        <v>0</v>
      </c>
      <c r="H10" s="15">
        <f t="shared" si="2"/>
        <v>4.2494872546147082</v>
      </c>
      <c r="I10" s="5">
        <f t="shared" si="3"/>
        <v>2.0646</v>
      </c>
      <c r="J10" s="5">
        <f t="shared" si="4"/>
        <v>5.1363902724875476</v>
      </c>
      <c r="K10" s="5">
        <f t="shared" si="5"/>
        <v>2.1909000000000001</v>
      </c>
      <c r="L10" s="5">
        <f t="shared" si="6"/>
        <v>5.1573395839437453</v>
      </c>
      <c r="M10" s="5">
        <f t="shared" si="7"/>
        <v>2.1909000000000001</v>
      </c>
      <c r="N10" s="5"/>
      <c r="O10" s="15"/>
      <c r="P10">
        <f t="shared" si="132"/>
        <v>10.26</v>
      </c>
      <c r="Q10">
        <f t="shared" si="135"/>
        <v>1036.26</v>
      </c>
      <c r="R10">
        <f t="shared" si="136"/>
        <v>11.776923076923078</v>
      </c>
      <c r="S10">
        <f t="shared" si="134"/>
        <v>800.83076923076931</v>
      </c>
      <c r="T10">
        <f t="shared" si="137"/>
        <v>9.2214285714285715</v>
      </c>
      <c r="U10">
        <f t="shared" si="138"/>
        <v>848.37142857142862</v>
      </c>
      <c r="V10">
        <f t="shared" si="139"/>
        <v>9.9214285714285726</v>
      </c>
      <c r="W10">
        <f t="shared" si="140"/>
        <v>267.87857142857143</v>
      </c>
      <c r="X10">
        <f t="shared" si="8"/>
        <v>14.03</v>
      </c>
      <c r="Y10">
        <f t="shared" si="141"/>
        <v>0</v>
      </c>
      <c r="Z10" s="15"/>
      <c r="AA10" s="5">
        <f t="shared" si="9"/>
        <v>67.333333333333329</v>
      </c>
      <c r="AB10" s="5">
        <f t="shared" si="10"/>
        <v>52.307692307692314</v>
      </c>
      <c r="AC10" s="5">
        <f t="shared" si="11"/>
        <v>65.714285714285722</v>
      </c>
      <c r="AD10" s="5">
        <f t="shared" si="12"/>
        <v>19.285714285714285</v>
      </c>
      <c r="AE10" s="34">
        <f t="shared" si="13"/>
        <v>0</v>
      </c>
      <c r="AF10" s="15">
        <f t="shared" si="14"/>
        <v>429.19821271608555</v>
      </c>
      <c r="AG10" s="5">
        <f t="shared" si="15"/>
        <v>429.19821271608555</v>
      </c>
      <c r="AH10" s="5">
        <f t="shared" si="133"/>
        <v>207.88443897902042</v>
      </c>
      <c r="AI10" s="5">
        <f t="shared" si="16"/>
        <v>607.06178728391444</v>
      </c>
      <c r="AJ10">
        <f t="shared" si="17"/>
        <v>518.77541752124228</v>
      </c>
      <c r="AK10">
        <f t="shared" si="18"/>
        <v>518.77541752124228</v>
      </c>
      <c r="AL10" s="14">
        <f t="shared" si="19"/>
        <v>236.78644279576534</v>
      </c>
      <c r="AM10">
        <f t="shared" si="20"/>
        <v>517.48458247875772</v>
      </c>
      <c r="AN10">
        <f t="shared" si="21"/>
        <v>520.89129797831822</v>
      </c>
      <c r="AO10">
        <f t="shared" si="22"/>
        <v>520.89129797831822</v>
      </c>
      <c r="AP10">
        <f t="shared" si="23"/>
        <v>237.75220136853267</v>
      </c>
      <c r="AQ10">
        <f t="shared" si="24"/>
        <v>515.36870202168177</v>
      </c>
      <c r="AR10" s="15">
        <f t="shared" si="25"/>
        <v>288.96513331380015</v>
      </c>
      <c r="AS10">
        <f t="shared" si="26"/>
        <v>288.96513331380015</v>
      </c>
      <c r="AT10">
        <f t="shared" si="27"/>
        <v>139.96180050072661</v>
      </c>
      <c r="AU10">
        <f t="shared" si="28"/>
        <v>511.86563591696915</v>
      </c>
      <c r="AV10">
        <f t="shared" si="29"/>
        <v>349.27453852915323</v>
      </c>
      <c r="AW10">
        <f t="shared" si="30"/>
        <v>349.27453852915323</v>
      </c>
      <c r="AX10">
        <f t="shared" si="31"/>
        <v>159.42057534764399</v>
      </c>
      <c r="AY10">
        <f t="shared" si="32"/>
        <v>451.55623070161607</v>
      </c>
      <c r="AZ10">
        <f t="shared" si="33"/>
        <v>350.69909170817471</v>
      </c>
      <c r="BA10">
        <f t="shared" si="34"/>
        <v>350.69909170817471</v>
      </c>
      <c r="BB10">
        <f t="shared" si="35"/>
        <v>160.07078904020022</v>
      </c>
      <c r="BC10">
        <f t="shared" si="36"/>
        <v>450.1316775225946</v>
      </c>
      <c r="BD10" s="15">
        <f t="shared" si="37"/>
        <v>390.95282742455316</v>
      </c>
      <c r="BE10">
        <f t="shared" si="38"/>
        <v>390.95282742455316</v>
      </c>
      <c r="BF10">
        <f t="shared" si="39"/>
        <v>189.36008303039483</v>
      </c>
      <c r="BG10">
        <f t="shared" si="40"/>
        <v>457.41860114687546</v>
      </c>
      <c r="BH10">
        <f t="shared" si="41"/>
        <v>472.54790506885439</v>
      </c>
      <c r="BI10">
        <f t="shared" si="42"/>
        <v>472.54790506885439</v>
      </c>
      <c r="BJ10">
        <f t="shared" si="43"/>
        <v>215.68666076445953</v>
      </c>
      <c r="BK10">
        <f t="shared" si="44"/>
        <v>375.82352350257423</v>
      </c>
      <c r="BL10">
        <f t="shared" si="45"/>
        <v>474.47524172282453</v>
      </c>
      <c r="BM10">
        <f t="shared" si="46"/>
        <v>474.47524172282453</v>
      </c>
      <c r="BN10">
        <f t="shared" si="47"/>
        <v>216.5663616426238</v>
      </c>
      <c r="BO10">
        <f t="shared" si="48"/>
        <v>373.89618684860409</v>
      </c>
      <c r="BP10" s="15">
        <f t="shared" si="49"/>
        <v>114.73615587459712</v>
      </c>
      <c r="BQ10">
        <f t="shared" si="50"/>
        <v>114.73615587459712</v>
      </c>
      <c r="BR10">
        <f t="shared" si="51"/>
        <v>55.573067845876743</v>
      </c>
      <c r="BS10">
        <f t="shared" si="52"/>
        <v>153.14241555397433</v>
      </c>
      <c r="BT10">
        <f t="shared" si="53"/>
        <v>138.6825373571638</v>
      </c>
      <c r="BU10">
        <f t="shared" si="54"/>
        <v>138.6825373571638</v>
      </c>
      <c r="BV10">
        <f t="shared" si="55"/>
        <v>63.299346093917471</v>
      </c>
      <c r="BW10">
        <f t="shared" si="56"/>
        <v>129.19603407140764</v>
      </c>
      <c r="BX10">
        <f t="shared" si="57"/>
        <v>139.24816876648111</v>
      </c>
      <c r="BY10">
        <f t="shared" si="58"/>
        <v>139.24816876648111</v>
      </c>
      <c r="BZ10">
        <f t="shared" si="59"/>
        <v>63.557519177726554</v>
      </c>
      <c r="CA10">
        <f t="shared" si="60"/>
        <v>128.63040266209032</v>
      </c>
      <c r="CB10" s="15">
        <f t="shared" si="61"/>
        <v>0</v>
      </c>
      <c r="CC10" s="5">
        <f t="shared" si="62"/>
        <v>0</v>
      </c>
      <c r="CD10" s="5">
        <f t="shared" si="63"/>
        <v>0</v>
      </c>
      <c r="CE10" s="5">
        <f t="shared" si="64"/>
        <v>0</v>
      </c>
      <c r="CF10" s="5">
        <f t="shared" si="65"/>
        <v>0</v>
      </c>
      <c r="CG10" s="5">
        <f t="shared" si="66"/>
        <v>0</v>
      </c>
      <c r="CH10" s="5">
        <f t="shared" si="67"/>
        <v>0</v>
      </c>
      <c r="CI10" s="5">
        <f t="shared" si="68"/>
        <v>0</v>
      </c>
      <c r="CJ10" s="5">
        <f t="shared" si="69"/>
        <v>0</v>
      </c>
      <c r="CK10" s="5">
        <f t="shared" si="70"/>
        <v>0</v>
      </c>
      <c r="CL10" s="5">
        <f t="shared" si="71"/>
        <v>0</v>
      </c>
      <c r="CM10" s="5">
        <f t="shared" si="72"/>
        <v>0</v>
      </c>
      <c r="CN10" s="20">
        <f t="shared" si="73"/>
        <v>286.13214181072368</v>
      </c>
      <c r="CO10">
        <f t="shared" si="74"/>
        <v>286.13214181072368</v>
      </c>
      <c r="CP10">
        <f t="shared" si="75"/>
        <v>138.5896259860136</v>
      </c>
      <c r="CQ10">
        <f t="shared" si="76"/>
        <v>750.12785818927637</v>
      </c>
      <c r="CR10">
        <f t="shared" si="77"/>
        <v>345.85027834749485</v>
      </c>
      <c r="CS10">
        <f t="shared" si="78"/>
        <v>345.85027834749485</v>
      </c>
      <c r="CT10">
        <f t="shared" si="79"/>
        <v>157.85762853051023</v>
      </c>
      <c r="CU10">
        <f t="shared" si="80"/>
        <v>690.40972165250514</v>
      </c>
      <c r="CV10">
        <f t="shared" si="81"/>
        <v>347.26086531887881</v>
      </c>
      <c r="CW10">
        <f t="shared" si="82"/>
        <v>347.26086531887881</v>
      </c>
      <c r="CX10">
        <f t="shared" si="83"/>
        <v>158.50146757902178</v>
      </c>
      <c r="CY10">
        <f t="shared" si="84"/>
        <v>688.99913468112118</v>
      </c>
      <c r="CZ10" s="15">
        <f t="shared" si="85"/>
        <v>222.28087177984631</v>
      </c>
      <c r="DA10" s="5">
        <f t="shared" si="86"/>
        <v>222.28087177984631</v>
      </c>
      <c r="DB10" s="5">
        <f t="shared" si="87"/>
        <v>107.66292346209741</v>
      </c>
      <c r="DC10" s="5">
        <f t="shared" si="88"/>
        <v>578.54989745092303</v>
      </c>
      <c r="DD10" s="5">
        <f t="shared" si="89"/>
        <v>268.67272194550253</v>
      </c>
      <c r="DE10" s="5">
        <f t="shared" si="90"/>
        <v>268.67272194550253</v>
      </c>
      <c r="DF10" s="5">
        <f t="shared" si="91"/>
        <v>122.63121180588001</v>
      </c>
      <c r="DG10" s="5">
        <f t="shared" si="92"/>
        <v>532.15804728526678</v>
      </c>
      <c r="DH10" s="5">
        <f t="shared" si="93"/>
        <v>269.76853208321131</v>
      </c>
      <c r="DI10" s="5">
        <f t="shared" si="94"/>
        <v>269.76853208321131</v>
      </c>
      <c r="DJ10" s="5">
        <f t="shared" si="95"/>
        <v>123.13137618476941</v>
      </c>
      <c r="DK10" s="5">
        <f t="shared" si="96"/>
        <v>531.06223714755799</v>
      </c>
      <c r="DL10" s="15">
        <f t="shared" si="97"/>
        <v>279.25201958896656</v>
      </c>
      <c r="DM10" s="5">
        <f t="shared" si="98"/>
        <v>279.25201958896656</v>
      </c>
      <c r="DN10" s="5">
        <f t="shared" si="99"/>
        <v>135.25720216456773</v>
      </c>
      <c r="DO10" s="5">
        <f t="shared" si="100"/>
        <v>569.11940898246212</v>
      </c>
      <c r="DP10" s="5">
        <f t="shared" si="101"/>
        <v>337.53421790632461</v>
      </c>
      <c r="DQ10" s="5">
        <f t="shared" si="102"/>
        <v>337.53421790632461</v>
      </c>
      <c r="DR10" s="5">
        <f t="shared" si="103"/>
        <v>154.06190054604255</v>
      </c>
      <c r="DS10" s="5">
        <f t="shared" si="104"/>
        <v>510.83721066510401</v>
      </c>
      <c r="DT10" s="5">
        <f t="shared" si="1"/>
        <v>338.91088694487473</v>
      </c>
      <c r="DU10" s="5">
        <f t="shared" si="105"/>
        <v>338.91088694487473</v>
      </c>
      <c r="DV10" s="5">
        <f t="shared" si="106"/>
        <v>154.69025831615991</v>
      </c>
      <c r="DW10" s="5">
        <f t="shared" si="107"/>
        <v>509.46054162655389</v>
      </c>
      <c r="DX10" s="15">
        <f t="shared" si="108"/>
        <v>81.954397053283657</v>
      </c>
      <c r="DY10" s="5">
        <f t="shared" si="109"/>
        <v>81.954397053283657</v>
      </c>
      <c r="DZ10" s="5">
        <f t="shared" si="110"/>
        <v>39.695048461340527</v>
      </c>
      <c r="EA10" s="5">
        <f t="shared" si="111"/>
        <v>185.92417437528778</v>
      </c>
      <c r="EB10" s="5">
        <f t="shared" si="112"/>
        <v>99.058955255116985</v>
      </c>
      <c r="EC10" s="5">
        <f t="shared" si="113"/>
        <v>99.058955255116985</v>
      </c>
      <c r="ED10" s="5">
        <f t="shared" si="114"/>
        <v>45.213818638512478</v>
      </c>
      <c r="EE10" s="5">
        <f t="shared" si="115"/>
        <v>168.81961617345445</v>
      </c>
      <c r="EF10" s="5">
        <f t="shared" si="116"/>
        <v>99.462977690343649</v>
      </c>
      <c r="EG10" s="5">
        <f t="shared" si="117"/>
        <v>99.462977690343649</v>
      </c>
      <c r="EH10" s="5">
        <f t="shared" si="118"/>
        <v>45.398227984090397</v>
      </c>
      <c r="EI10" s="5">
        <f t="shared" si="119"/>
        <v>168.41559373822778</v>
      </c>
      <c r="EJ10" s="15">
        <f t="shared" si="120"/>
        <v>0</v>
      </c>
      <c r="EK10" s="5">
        <f t="shared" si="121"/>
        <v>0</v>
      </c>
      <c r="EL10" s="5">
        <f t="shared" si="122"/>
        <v>0</v>
      </c>
      <c r="EM10" s="5">
        <f t="shared" si="123"/>
        <v>0</v>
      </c>
      <c r="EN10" s="5">
        <f t="shared" si="124"/>
        <v>0</v>
      </c>
      <c r="EO10" s="5">
        <f t="shared" si="125"/>
        <v>0</v>
      </c>
      <c r="EP10" s="5">
        <f t="shared" si="126"/>
        <v>0</v>
      </c>
      <c r="EQ10" s="5">
        <f t="shared" si="127"/>
        <v>0</v>
      </c>
      <c r="ER10" s="5">
        <f t="shared" si="128"/>
        <v>0</v>
      </c>
      <c r="ES10" s="5">
        <f t="shared" si="129"/>
        <v>0</v>
      </c>
      <c r="ET10" s="5">
        <f t="shared" si="130"/>
        <v>0</v>
      </c>
      <c r="EU10" s="5">
        <f t="shared" si="131"/>
        <v>0</v>
      </c>
    </row>
    <row r="11" spans="1:151">
      <c r="A11">
        <v>10</v>
      </c>
      <c r="B11">
        <v>15</v>
      </c>
      <c r="C11">
        <v>157</v>
      </c>
      <c r="D11">
        <v>108</v>
      </c>
      <c r="E11">
        <v>174</v>
      </c>
      <c r="F11">
        <v>68</v>
      </c>
      <c r="G11">
        <v>14</v>
      </c>
      <c r="H11" s="15">
        <f t="shared" si="2"/>
        <v>4.5832112510987404</v>
      </c>
      <c r="I11" s="5">
        <f t="shared" si="3"/>
        <v>2.2246000000000001</v>
      </c>
      <c r="J11" s="5">
        <f t="shared" si="4"/>
        <v>5.3687371813653675</v>
      </c>
      <c r="K11" s="5">
        <f t="shared" si="5"/>
        <v>2.3138999999999998</v>
      </c>
      <c r="L11" s="5">
        <f t="shared" si="6"/>
        <v>5.3911514796366831</v>
      </c>
      <c r="M11" s="5">
        <f t="shared" si="7"/>
        <v>2.3138999999999998</v>
      </c>
      <c r="N11" s="5"/>
      <c r="O11" s="15"/>
      <c r="P11">
        <f t="shared" si="132"/>
        <v>9.234</v>
      </c>
      <c r="Q11">
        <f t="shared" si="135"/>
        <v>1449.7380000000001</v>
      </c>
      <c r="R11">
        <f t="shared" si="136"/>
        <v>10.599230769230768</v>
      </c>
      <c r="S11">
        <f t="shared" si="134"/>
        <v>1144.716923076923</v>
      </c>
      <c r="T11">
        <f t="shared" si="137"/>
        <v>8.2992857142857144</v>
      </c>
      <c r="U11">
        <f t="shared" si="138"/>
        <v>1444.0757142857144</v>
      </c>
      <c r="V11">
        <f t="shared" si="139"/>
        <v>8.9292857142857152</v>
      </c>
      <c r="W11">
        <f t="shared" si="140"/>
        <v>607.19142857142867</v>
      </c>
      <c r="X11">
        <f t="shared" ref="X11:X20" si="142">$X$6-($X$6/55)*(B11-5)</f>
        <v>11.479090909090909</v>
      </c>
      <c r="Y11">
        <f t="shared" si="141"/>
        <v>160.70727272727271</v>
      </c>
      <c r="Z11" s="15"/>
      <c r="AA11" s="5">
        <f t="shared" si="9"/>
        <v>94.2</v>
      </c>
      <c r="AB11" s="5">
        <f t="shared" si="10"/>
        <v>74.769230769230759</v>
      </c>
      <c r="AC11" s="5">
        <f t="shared" si="11"/>
        <v>111.85714285714286</v>
      </c>
      <c r="AD11" s="5">
        <f t="shared" si="12"/>
        <v>43.714285714285722</v>
      </c>
      <c r="AE11" s="34">
        <f t="shared" si="13"/>
        <v>11.454545454545453</v>
      </c>
      <c r="AF11" s="15">
        <f t="shared" si="14"/>
        <v>719.56416642250224</v>
      </c>
      <c r="AG11" s="5">
        <f t="shared" si="15"/>
        <v>719.56416642250224</v>
      </c>
      <c r="AH11" s="5">
        <f t="shared" si="133"/>
        <v>323.45777507080021</v>
      </c>
      <c r="AI11" s="5">
        <f t="shared" si="16"/>
        <v>730.17383357749782</v>
      </c>
      <c r="AJ11">
        <f t="shared" si="17"/>
        <v>842.89173747436269</v>
      </c>
      <c r="AK11">
        <f t="shared" si="18"/>
        <v>842.89173747436269</v>
      </c>
      <c r="AL11" s="14">
        <f t="shared" si="19"/>
        <v>364.27319135414785</v>
      </c>
      <c r="AM11">
        <f t="shared" si="20"/>
        <v>606.84626252563737</v>
      </c>
      <c r="AN11">
        <f t="shared" si="21"/>
        <v>846.41078230295921</v>
      </c>
      <c r="AO11">
        <f t="shared" si="22"/>
        <v>846.41078230295921</v>
      </c>
      <c r="AP11">
        <f t="shared" si="23"/>
        <v>365.7940197514842</v>
      </c>
      <c r="AQ11">
        <f t="shared" si="24"/>
        <v>603.32721769704085</v>
      </c>
      <c r="AR11" s="15">
        <f t="shared" si="25"/>
        <v>494.98681511866397</v>
      </c>
      <c r="AS11">
        <f t="shared" si="26"/>
        <v>494.98681511866397</v>
      </c>
      <c r="AT11">
        <f t="shared" si="27"/>
        <v>222.50598539902182</v>
      </c>
      <c r="AU11">
        <f t="shared" si="28"/>
        <v>649.73010795825894</v>
      </c>
      <c r="AV11">
        <f t="shared" si="29"/>
        <v>579.8236155874597</v>
      </c>
      <c r="AW11">
        <f t="shared" si="30"/>
        <v>579.8236155874597</v>
      </c>
      <c r="AX11">
        <f t="shared" si="31"/>
        <v>250.58283226909535</v>
      </c>
      <c r="AY11">
        <f t="shared" si="32"/>
        <v>564.89330748946327</v>
      </c>
      <c r="AZ11">
        <f t="shared" si="33"/>
        <v>582.2443598007618</v>
      </c>
      <c r="BA11">
        <f t="shared" si="34"/>
        <v>582.2443598007618</v>
      </c>
      <c r="BB11">
        <f t="shared" si="35"/>
        <v>251.62900721758149</v>
      </c>
      <c r="BC11">
        <f t="shared" si="36"/>
        <v>562.47256327616117</v>
      </c>
      <c r="BD11" s="15">
        <f t="shared" si="37"/>
        <v>797.47875769118082</v>
      </c>
      <c r="BE11">
        <f t="shared" si="38"/>
        <v>797.47875769118082</v>
      </c>
      <c r="BF11">
        <f t="shared" si="39"/>
        <v>358.4818653650907</v>
      </c>
      <c r="BG11">
        <f t="shared" si="40"/>
        <v>646.59695659453359</v>
      </c>
      <c r="BH11">
        <f t="shared" si="41"/>
        <v>934.160269557574</v>
      </c>
      <c r="BI11">
        <f t="shared" si="42"/>
        <v>934.160269557574</v>
      </c>
      <c r="BJ11">
        <f t="shared" si="43"/>
        <v>403.71678532243141</v>
      </c>
      <c r="BK11">
        <f t="shared" si="44"/>
        <v>509.91544472814041</v>
      </c>
      <c r="BL11">
        <f t="shared" si="45"/>
        <v>938.06035745678287</v>
      </c>
      <c r="BM11">
        <f t="shared" si="46"/>
        <v>938.06035745678287</v>
      </c>
      <c r="BN11">
        <f t="shared" si="47"/>
        <v>405.40228940610353</v>
      </c>
      <c r="BO11">
        <f t="shared" si="48"/>
        <v>506.01535682893154</v>
      </c>
      <c r="BP11" s="15">
        <f t="shared" si="49"/>
        <v>311.65836507471437</v>
      </c>
      <c r="BQ11">
        <f t="shared" si="50"/>
        <v>311.65836507471437</v>
      </c>
      <c r="BR11">
        <f t="shared" si="51"/>
        <v>140.0963611771619</v>
      </c>
      <c r="BS11">
        <f t="shared" si="52"/>
        <v>295.53306349671431</v>
      </c>
      <c r="BT11">
        <f t="shared" si="53"/>
        <v>365.07412833284496</v>
      </c>
      <c r="BU11">
        <f t="shared" si="54"/>
        <v>365.07412833284496</v>
      </c>
      <c r="BV11">
        <f t="shared" si="55"/>
        <v>157.77437587313409</v>
      </c>
      <c r="BW11">
        <f t="shared" si="56"/>
        <v>242.11730023858371</v>
      </c>
      <c r="BX11">
        <f t="shared" si="57"/>
        <v>366.59830061529442</v>
      </c>
      <c r="BY11">
        <f t="shared" si="58"/>
        <v>366.59830061529442</v>
      </c>
      <c r="BZ11">
        <f t="shared" si="59"/>
        <v>158.43307861847723</v>
      </c>
      <c r="CA11">
        <f t="shared" si="60"/>
        <v>240.59312795613425</v>
      </c>
      <c r="CB11" s="15">
        <f t="shared" si="61"/>
        <v>64.164957515382369</v>
      </c>
      <c r="CC11" s="5">
        <f t="shared" si="62"/>
        <v>64.164957515382369</v>
      </c>
      <c r="CD11" s="5">
        <f t="shared" si="63"/>
        <v>28.843368477650976</v>
      </c>
      <c r="CE11" s="5">
        <f t="shared" si="64"/>
        <v>96.54231521189034</v>
      </c>
      <c r="CF11" s="5">
        <f t="shared" si="65"/>
        <v>75.162320539115143</v>
      </c>
      <c r="CG11" s="5">
        <f t="shared" si="66"/>
        <v>75.162320539115143</v>
      </c>
      <c r="CH11" s="5">
        <f t="shared" si="67"/>
        <v>32.48295973858643</v>
      </c>
      <c r="CI11" s="5">
        <f t="shared" si="68"/>
        <v>85.544952188157566</v>
      </c>
      <c r="CJ11" s="5">
        <f t="shared" si="69"/>
        <v>75.476120714913563</v>
      </c>
      <c r="CK11" s="5">
        <f t="shared" si="70"/>
        <v>75.476120714913563</v>
      </c>
      <c r="CL11" s="5">
        <f t="shared" si="71"/>
        <v>32.618575009686488</v>
      </c>
      <c r="CM11" s="5">
        <f t="shared" si="72"/>
        <v>85.231152012359146</v>
      </c>
      <c r="CN11" s="20">
        <f t="shared" si="73"/>
        <v>431.73849985350137</v>
      </c>
      <c r="CO11">
        <f t="shared" si="74"/>
        <v>431.73849985350137</v>
      </c>
      <c r="CP11">
        <f t="shared" si="75"/>
        <v>194.07466504248015</v>
      </c>
      <c r="CQ11">
        <f t="shared" si="76"/>
        <v>1017.9995001464987</v>
      </c>
      <c r="CR11">
        <f t="shared" si="77"/>
        <v>505.73504248461762</v>
      </c>
      <c r="CS11">
        <f t="shared" si="78"/>
        <v>505.73504248461762</v>
      </c>
      <c r="CT11">
        <f t="shared" si="79"/>
        <v>218.56391481248872</v>
      </c>
      <c r="CU11">
        <f t="shared" si="80"/>
        <v>944.00295751538238</v>
      </c>
      <c r="CV11">
        <f t="shared" si="81"/>
        <v>507.84646938177553</v>
      </c>
      <c r="CW11">
        <f t="shared" si="82"/>
        <v>507.84646938177553</v>
      </c>
      <c r="CX11">
        <f t="shared" si="83"/>
        <v>219.47641185089051</v>
      </c>
      <c r="CY11">
        <f t="shared" si="84"/>
        <v>941.89153061822458</v>
      </c>
      <c r="CZ11" s="15">
        <f t="shared" si="85"/>
        <v>342.68317969753656</v>
      </c>
      <c r="DA11" s="5">
        <f t="shared" si="86"/>
        <v>342.68317969753656</v>
      </c>
      <c r="DB11" s="5">
        <f t="shared" si="87"/>
        <v>154.04260527624587</v>
      </c>
      <c r="DC11" s="5">
        <f t="shared" si="88"/>
        <v>802.03374337938635</v>
      </c>
      <c r="DD11" s="5">
        <f t="shared" si="89"/>
        <v>401.41634925285666</v>
      </c>
      <c r="DE11" s="5">
        <f t="shared" si="90"/>
        <v>401.41634925285666</v>
      </c>
      <c r="DF11" s="5">
        <f t="shared" si="91"/>
        <v>173.48042234014292</v>
      </c>
      <c r="DG11" s="5">
        <f t="shared" si="92"/>
        <v>743.3005738240663</v>
      </c>
      <c r="DH11" s="5">
        <f t="shared" si="93"/>
        <v>403.092249092835</v>
      </c>
      <c r="DI11" s="5">
        <f t="shared" si="94"/>
        <v>403.092249092835</v>
      </c>
      <c r="DJ11" s="5">
        <f t="shared" si="95"/>
        <v>174.20469730447945</v>
      </c>
      <c r="DK11" s="5">
        <f t="shared" si="96"/>
        <v>741.62467398408796</v>
      </c>
      <c r="DL11" s="15">
        <f t="shared" si="97"/>
        <v>512.66491565861622</v>
      </c>
      <c r="DM11" s="5">
        <f t="shared" si="98"/>
        <v>512.66491565861622</v>
      </c>
      <c r="DN11" s="5">
        <f t="shared" si="99"/>
        <v>230.45262773470117</v>
      </c>
      <c r="DO11" s="5">
        <f t="shared" si="100"/>
        <v>931.41079862709819</v>
      </c>
      <c r="DP11" s="5">
        <f t="shared" si="101"/>
        <v>600.53160185844047</v>
      </c>
      <c r="DQ11" s="5">
        <f t="shared" si="102"/>
        <v>600.53160185844047</v>
      </c>
      <c r="DR11" s="5">
        <f t="shared" si="103"/>
        <v>259.53221913584878</v>
      </c>
      <c r="DS11" s="5">
        <f t="shared" si="104"/>
        <v>843.54411242727394</v>
      </c>
      <c r="DT11" s="5">
        <f t="shared" si="1"/>
        <v>603.03880122221756</v>
      </c>
      <c r="DU11" s="5">
        <f t="shared" si="105"/>
        <v>603.03880122221756</v>
      </c>
      <c r="DV11" s="5">
        <f t="shared" si="106"/>
        <v>260.61575747535227</v>
      </c>
      <c r="DW11" s="5">
        <f t="shared" si="107"/>
        <v>841.03691306349685</v>
      </c>
      <c r="DX11" s="15">
        <f t="shared" si="108"/>
        <v>200.35180611945927</v>
      </c>
      <c r="DY11" s="5">
        <f t="shared" si="109"/>
        <v>200.35180611945927</v>
      </c>
      <c r="DZ11" s="5">
        <f t="shared" si="110"/>
        <v>90.061946471032655</v>
      </c>
      <c r="EA11" s="5">
        <f t="shared" si="111"/>
        <v>406.83962245196938</v>
      </c>
      <c r="EB11" s="5">
        <f t="shared" si="112"/>
        <v>234.69051107111468</v>
      </c>
      <c r="EC11" s="5">
        <f t="shared" si="113"/>
        <v>234.69051107111468</v>
      </c>
      <c r="ED11" s="5">
        <f t="shared" si="114"/>
        <v>101.42638448987195</v>
      </c>
      <c r="EE11" s="5">
        <f t="shared" si="115"/>
        <v>372.50091750031402</v>
      </c>
      <c r="EF11" s="5">
        <f t="shared" si="116"/>
        <v>235.67033610983219</v>
      </c>
      <c r="EG11" s="5">
        <f t="shared" si="117"/>
        <v>235.67033610983219</v>
      </c>
      <c r="EH11" s="5">
        <f t="shared" si="118"/>
        <v>101.84983625473538</v>
      </c>
      <c r="EI11" s="5">
        <f t="shared" si="119"/>
        <v>371.52109246159648</v>
      </c>
      <c r="EJ11" s="15">
        <f t="shared" si="120"/>
        <v>52.498601603494656</v>
      </c>
      <c r="EK11" s="5">
        <f t="shared" si="121"/>
        <v>52.498601603494656</v>
      </c>
      <c r="EL11" s="5">
        <f t="shared" si="122"/>
        <v>23.599119663532615</v>
      </c>
      <c r="EM11" s="5">
        <f t="shared" si="123"/>
        <v>108.20867112377806</v>
      </c>
      <c r="EN11" s="5">
        <f t="shared" si="124"/>
        <v>61.496444077457838</v>
      </c>
      <c r="EO11" s="5">
        <f t="shared" si="125"/>
        <v>61.496444077457838</v>
      </c>
      <c r="EP11" s="5">
        <f t="shared" si="126"/>
        <v>26.576967058843444</v>
      </c>
      <c r="EQ11" s="5">
        <f t="shared" si="127"/>
        <v>99.210828649814871</v>
      </c>
      <c r="ER11" s="5">
        <f t="shared" si="128"/>
        <v>61.753189675838364</v>
      </c>
      <c r="ES11" s="5">
        <f t="shared" si="129"/>
        <v>61.753189675838364</v>
      </c>
      <c r="ET11" s="5">
        <f t="shared" si="130"/>
        <v>26.687925007925308</v>
      </c>
      <c r="EU11" s="5">
        <f t="shared" si="131"/>
        <v>98.954083051434338</v>
      </c>
    </row>
    <row r="12" spans="1:151">
      <c r="A12">
        <v>15</v>
      </c>
      <c r="B12">
        <v>20</v>
      </c>
      <c r="C12">
        <v>183</v>
      </c>
      <c r="D12">
        <v>157</v>
      </c>
      <c r="E12">
        <v>252</v>
      </c>
      <c r="F12">
        <v>119</v>
      </c>
      <c r="G12">
        <v>71</v>
      </c>
      <c r="H12" s="15">
        <f t="shared" si="2"/>
        <v>4.9169352475827726</v>
      </c>
      <c r="I12" s="5">
        <f t="shared" si="3"/>
        <v>2.3845999999999998</v>
      </c>
      <c r="J12" s="5">
        <f t="shared" si="4"/>
        <v>5.6010840902431891</v>
      </c>
      <c r="K12" s="5">
        <f t="shared" si="5"/>
        <v>2.4369000000000001</v>
      </c>
      <c r="L12" s="5">
        <f t="shared" si="6"/>
        <v>5.6249633753296227</v>
      </c>
      <c r="M12" s="5">
        <f t="shared" si="7"/>
        <v>2.4369000000000001</v>
      </c>
      <c r="N12" s="5"/>
      <c r="O12" s="15"/>
      <c r="P12">
        <f t="shared" si="132"/>
        <v>8.2080000000000002</v>
      </c>
      <c r="Q12">
        <f t="shared" si="135"/>
        <v>1502.0640000000001</v>
      </c>
      <c r="R12">
        <f t="shared" si="136"/>
        <v>9.4215384615384608</v>
      </c>
      <c r="S12">
        <f t="shared" si="134"/>
        <v>1479.1815384615384</v>
      </c>
      <c r="T12">
        <f t="shared" si="137"/>
        <v>7.3771428571428572</v>
      </c>
      <c r="U12">
        <f t="shared" si="138"/>
        <v>1859.04</v>
      </c>
      <c r="V12">
        <f t="shared" si="139"/>
        <v>7.9371428571428577</v>
      </c>
      <c r="W12">
        <f t="shared" si="140"/>
        <v>944.5200000000001</v>
      </c>
      <c r="X12">
        <f t="shared" si="142"/>
        <v>10.203636363636363</v>
      </c>
      <c r="Y12">
        <f t="shared" si="141"/>
        <v>724.45818181818174</v>
      </c>
      <c r="Z12" s="15"/>
      <c r="AA12" s="5">
        <f t="shared" si="9"/>
        <v>97.600000000000009</v>
      </c>
      <c r="AB12" s="5">
        <f t="shared" si="10"/>
        <v>96.615384615384599</v>
      </c>
      <c r="AC12" s="5">
        <f t="shared" si="11"/>
        <v>144</v>
      </c>
      <c r="AD12" s="5">
        <f t="shared" si="12"/>
        <v>68</v>
      </c>
      <c r="AE12" s="34">
        <f t="shared" si="13"/>
        <v>51.636363636363633</v>
      </c>
      <c r="AF12" s="15">
        <f t="shared" si="14"/>
        <v>899.79915030764732</v>
      </c>
      <c r="AG12" s="5">
        <f t="shared" si="15"/>
        <v>899.79915030764732</v>
      </c>
      <c r="AH12" s="5">
        <f t="shared" si="133"/>
        <v>377.33756198425203</v>
      </c>
      <c r="AI12" s="5">
        <f t="shared" si="16"/>
        <v>602.26484969235275</v>
      </c>
      <c r="AJ12">
        <f t="shared" si="17"/>
        <v>1024.9983885145036</v>
      </c>
      <c r="AK12">
        <f t="shared" si="18"/>
        <v>1024.9983885145036</v>
      </c>
      <c r="AL12" s="14">
        <f t="shared" si="19"/>
        <v>420.6156955617808</v>
      </c>
      <c r="AM12">
        <f t="shared" si="20"/>
        <v>477.06561148549645</v>
      </c>
      <c r="AN12">
        <f t="shared" si="21"/>
        <v>1029.3682976853208</v>
      </c>
      <c r="AO12">
        <f t="shared" si="22"/>
        <v>1029.3682976853208</v>
      </c>
      <c r="AP12">
        <f t="shared" si="23"/>
        <v>422.4089202204936</v>
      </c>
      <c r="AQ12">
        <f t="shared" si="24"/>
        <v>472.69570231467924</v>
      </c>
      <c r="AR12" s="15">
        <f t="shared" si="25"/>
        <v>771.95883387049525</v>
      </c>
      <c r="AS12">
        <f t="shared" si="26"/>
        <v>771.95883387049525</v>
      </c>
      <c r="AT12">
        <f t="shared" si="27"/>
        <v>323.72676082801951</v>
      </c>
      <c r="AU12">
        <f t="shared" si="28"/>
        <v>707.22270459104311</v>
      </c>
      <c r="AV12">
        <f t="shared" si="29"/>
        <v>879.37020216818064</v>
      </c>
      <c r="AW12">
        <f t="shared" si="30"/>
        <v>879.37020216818064</v>
      </c>
      <c r="AX12">
        <f t="shared" si="31"/>
        <v>360.85608854207419</v>
      </c>
      <c r="AY12">
        <f t="shared" si="32"/>
        <v>599.81133629335773</v>
      </c>
      <c r="AZ12">
        <f t="shared" si="33"/>
        <v>883.11924992675074</v>
      </c>
      <c r="BA12">
        <f t="shared" si="34"/>
        <v>883.11924992675074</v>
      </c>
      <c r="BB12">
        <f t="shared" si="35"/>
        <v>362.39453811266395</v>
      </c>
      <c r="BC12">
        <f t="shared" si="36"/>
        <v>596.06228853478763</v>
      </c>
      <c r="BD12" s="15">
        <f t="shared" si="37"/>
        <v>1239.0676823908586</v>
      </c>
      <c r="BE12">
        <f t="shared" si="38"/>
        <v>1239.0676823908586</v>
      </c>
      <c r="BF12">
        <f t="shared" si="39"/>
        <v>519.61238043733067</v>
      </c>
      <c r="BG12">
        <f t="shared" si="40"/>
        <v>619.97231760914133</v>
      </c>
      <c r="BH12">
        <f t="shared" si="41"/>
        <v>1411.4731907412836</v>
      </c>
      <c r="BI12">
        <f t="shared" si="42"/>
        <v>1411.4731907412836</v>
      </c>
      <c r="BJ12">
        <f t="shared" si="43"/>
        <v>579.20849880638661</v>
      </c>
      <c r="BK12">
        <f t="shared" si="44"/>
        <v>447.56680925871638</v>
      </c>
      <c r="BL12">
        <f t="shared" si="45"/>
        <v>1417.4907705830649</v>
      </c>
      <c r="BM12">
        <f t="shared" si="46"/>
        <v>1417.4907705830649</v>
      </c>
      <c r="BN12">
        <f t="shared" si="47"/>
        <v>581.67785735281086</v>
      </c>
      <c r="BO12">
        <f t="shared" si="48"/>
        <v>441.54922941693508</v>
      </c>
      <c r="BP12" s="15">
        <f t="shared" si="49"/>
        <v>585.11529446234988</v>
      </c>
      <c r="BQ12">
        <f t="shared" si="50"/>
        <v>585.11529446234988</v>
      </c>
      <c r="BR12">
        <f t="shared" si="51"/>
        <v>245.37251298429501</v>
      </c>
      <c r="BS12">
        <f t="shared" si="52"/>
        <v>359.40470553765022</v>
      </c>
      <c r="BT12">
        <f t="shared" si="53"/>
        <v>666.52900673893953</v>
      </c>
      <c r="BU12">
        <f t="shared" si="54"/>
        <v>666.52900673893953</v>
      </c>
      <c r="BV12">
        <f t="shared" si="55"/>
        <v>273.51512443634925</v>
      </c>
      <c r="BW12">
        <f t="shared" si="56"/>
        <v>277.99099326106057</v>
      </c>
      <c r="BX12">
        <f t="shared" si="57"/>
        <v>669.3706416642251</v>
      </c>
      <c r="BY12">
        <f t="shared" si="58"/>
        <v>669.3706416642251</v>
      </c>
      <c r="BZ12">
        <f t="shared" si="59"/>
        <v>274.68121041660515</v>
      </c>
      <c r="CA12">
        <f t="shared" si="60"/>
        <v>275.14935833577499</v>
      </c>
      <c r="CB12" s="15">
        <f t="shared" si="61"/>
        <v>349.10240257837683</v>
      </c>
      <c r="CC12" s="5">
        <f t="shared" si="62"/>
        <v>349.10240257837683</v>
      </c>
      <c r="CD12" s="5">
        <f t="shared" si="63"/>
        <v>146.39872623432728</v>
      </c>
      <c r="CE12" s="5">
        <f t="shared" si="64"/>
        <v>375.35577923980492</v>
      </c>
      <c r="CF12" s="5">
        <f t="shared" si="65"/>
        <v>397.67697040726642</v>
      </c>
      <c r="CG12" s="5">
        <f t="shared" si="66"/>
        <v>397.67697040726642</v>
      </c>
      <c r="CH12" s="5">
        <f t="shared" si="67"/>
        <v>163.1896960922756</v>
      </c>
      <c r="CI12" s="5">
        <f t="shared" si="68"/>
        <v>326.78121141091532</v>
      </c>
      <c r="CJ12" s="5">
        <f t="shared" si="69"/>
        <v>399.37239964840319</v>
      </c>
      <c r="CK12" s="5">
        <f t="shared" si="70"/>
        <v>399.37239964840319</v>
      </c>
      <c r="CL12" s="5">
        <f t="shared" si="71"/>
        <v>163.88542806368878</v>
      </c>
      <c r="CM12" s="5">
        <f t="shared" si="72"/>
        <v>325.08578216977855</v>
      </c>
      <c r="CN12" s="20">
        <f t="shared" si="73"/>
        <v>479.89288016407863</v>
      </c>
      <c r="CO12">
        <f t="shared" si="74"/>
        <v>479.89288016407863</v>
      </c>
      <c r="CP12">
        <f t="shared" si="75"/>
        <v>201.24669972493444</v>
      </c>
      <c r="CQ12">
        <f t="shared" si="76"/>
        <v>1022.1711198359214</v>
      </c>
      <c r="CR12">
        <f t="shared" si="77"/>
        <v>546.66580720773527</v>
      </c>
      <c r="CS12">
        <f t="shared" si="78"/>
        <v>546.66580720773527</v>
      </c>
      <c r="CT12">
        <f t="shared" si="79"/>
        <v>224.32837096628307</v>
      </c>
      <c r="CU12">
        <f t="shared" si="80"/>
        <v>955.39819279226481</v>
      </c>
      <c r="CV12">
        <f t="shared" si="81"/>
        <v>548.99642543217124</v>
      </c>
      <c r="CW12">
        <f t="shared" si="82"/>
        <v>548.99642543217124</v>
      </c>
      <c r="CX12">
        <f t="shared" si="83"/>
        <v>225.28475745092996</v>
      </c>
      <c r="CY12">
        <f t="shared" si="84"/>
        <v>953.06757456782884</v>
      </c>
      <c r="CZ12" s="15">
        <f t="shared" si="85"/>
        <v>475.05159007415085</v>
      </c>
      <c r="DA12" s="5">
        <f t="shared" si="86"/>
        <v>475.05159007415085</v>
      </c>
      <c r="DB12" s="5">
        <f t="shared" si="87"/>
        <v>199.21646820185813</v>
      </c>
      <c r="DC12" s="5">
        <f t="shared" si="88"/>
        <v>1004.1299483873875</v>
      </c>
      <c r="DD12" s="5">
        <f t="shared" si="89"/>
        <v>541.15089364195728</v>
      </c>
      <c r="DE12" s="5">
        <f t="shared" si="90"/>
        <v>541.15089364195728</v>
      </c>
      <c r="DF12" s="5">
        <f t="shared" si="91"/>
        <v>222.06528525666104</v>
      </c>
      <c r="DG12" s="5">
        <f t="shared" si="92"/>
        <v>938.03064481958108</v>
      </c>
      <c r="DH12" s="5">
        <f t="shared" si="93"/>
        <v>543.45799995492348</v>
      </c>
      <c r="DI12" s="5">
        <f t="shared" si="94"/>
        <v>543.45799995492348</v>
      </c>
      <c r="DJ12" s="5">
        <f t="shared" si="95"/>
        <v>223.01202345394699</v>
      </c>
      <c r="DK12" s="5">
        <f t="shared" si="96"/>
        <v>935.72353850661489</v>
      </c>
      <c r="DL12" s="15">
        <f t="shared" si="97"/>
        <v>708.03867565191922</v>
      </c>
      <c r="DM12" s="5">
        <f t="shared" si="98"/>
        <v>708.03867565191922</v>
      </c>
      <c r="DN12" s="5">
        <f t="shared" si="99"/>
        <v>296.92136024990322</v>
      </c>
      <c r="DO12" s="5">
        <f t="shared" si="100"/>
        <v>1151.0013243480807</v>
      </c>
      <c r="DP12" s="5">
        <f t="shared" si="101"/>
        <v>806.55610899501926</v>
      </c>
      <c r="DQ12" s="5">
        <f t="shared" si="102"/>
        <v>806.55610899501926</v>
      </c>
      <c r="DR12" s="5">
        <f t="shared" si="103"/>
        <v>330.97628503222097</v>
      </c>
      <c r="DS12" s="5">
        <f t="shared" si="104"/>
        <v>1052.4838910049807</v>
      </c>
      <c r="DT12" s="5">
        <f t="shared" si="1"/>
        <v>809.99472604746563</v>
      </c>
      <c r="DU12" s="5">
        <f t="shared" si="105"/>
        <v>809.99472604746563</v>
      </c>
      <c r="DV12" s="5">
        <f t="shared" si="106"/>
        <v>332.38734705874907</v>
      </c>
      <c r="DW12" s="5">
        <f t="shared" si="107"/>
        <v>1049.0452739525344</v>
      </c>
      <c r="DX12" s="15">
        <f t="shared" si="108"/>
        <v>334.35159683562853</v>
      </c>
      <c r="DY12" s="5">
        <f t="shared" si="109"/>
        <v>334.35159683562853</v>
      </c>
      <c r="DZ12" s="5">
        <f t="shared" si="110"/>
        <v>140.21286456245431</v>
      </c>
      <c r="EA12" s="5">
        <f t="shared" si="111"/>
        <v>610.16840316437151</v>
      </c>
      <c r="EB12" s="5">
        <f t="shared" si="112"/>
        <v>380.87371813653687</v>
      </c>
      <c r="EC12" s="5">
        <f t="shared" si="113"/>
        <v>380.87371813653687</v>
      </c>
      <c r="ED12" s="5">
        <f t="shared" si="114"/>
        <v>156.29435682077101</v>
      </c>
      <c r="EE12" s="5">
        <f t="shared" si="115"/>
        <v>563.64628186346317</v>
      </c>
      <c r="EF12" s="5">
        <f t="shared" si="116"/>
        <v>382.49750952241436</v>
      </c>
      <c r="EG12" s="5">
        <f t="shared" si="117"/>
        <v>382.49750952241436</v>
      </c>
      <c r="EH12" s="5">
        <f t="shared" si="118"/>
        <v>156.96069166663153</v>
      </c>
      <c r="EI12" s="5">
        <f t="shared" si="119"/>
        <v>562.02249047758573</v>
      </c>
      <c r="EJ12" s="15">
        <f t="shared" si="120"/>
        <v>253.89265642063771</v>
      </c>
      <c r="EK12" s="5">
        <f t="shared" si="121"/>
        <v>253.89265642063771</v>
      </c>
      <c r="EL12" s="5">
        <f t="shared" si="122"/>
        <v>106.47180089769257</v>
      </c>
      <c r="EM12" s="5">
        <f t="shared" si="123"/>
        <v>470.56552539754404</v>
      </c>
      <c r="EN12" s="5">
        <f t="shared" si="124"/>
        <v>289.21961484164831</v>
      </c>
      <c r="EO12" s="5">
        <f t="shared" si="125"/>
        <v>289.21961484164831</v>
      </c>
      <c r="EP12" s="5">
        <f t="shared" si="126"/>
        <v>118.6834153398368</v>
      </c>
      <c r="EQ12" s="5">
        <f t="shared" si="127"/>
        <v>435.23856697653343</v>
      </c>
      <c r="ER12" s="5">
        <f t="shared" si="128"/>
        <v>290.45265428974778</v>
      </c>
      <c r="ES12" s="5">
        <f t="shared" si="129"/>
        <v>290.45265428974778</v>
      </c>
      <c r="ET12" s="5">
        <f t="shared" si="130"/>
        <v>119.1894022281373</v>
      </c>
      <c r="EU12" s="5">
        <f t="shared" si="131"/>
        <v>434.00552752843396</v>
      </c>
    </row>
    <row r="13" spans="1:151">
      <c r="A13">
        <v>20</v>
      </c>
      <c r="B13">
        <v>25</v>
      </c>
      <c r="C13">
        <v>386</v>
      </c>
      <c r="D13">
        <v>382</v>
      </c>
      <c r="E13">
        <v>354</v>
      </c>
      <c r="F13">
        <v>245</v>
      </c>
      <c r="G13">
        <v>166</v>
      </c>
      <c r="H13" s="15">
        <f t="shared" si="2"/>
        <v>5.2506592440668038</v>
      </c>
      <c r="I13" s="5">
        <f t="shared" si="3"/>
        <v>2.5446</v>
      </c>
      <c r="J13" s="5">
        <f t="shared" si="4"/>
        <v>5.8334309991210089</v>
      </c>
      <c r="K13" s="5">
        <f t="shared" si="5"/>
        <v>2.5598999999999998</v>
      </c>
      <c r="L13" s="5">
        <f t="shared" si="6"/>
        <v>5.8587752710225605</v>
      </c>
      <c r="M13" s="5">
        <f t="shared" si="7"/>
        <v>2.5598999999999998</v>
      </c>
      <c r="N13" s="5"/>
      <c r="O13" s="15"/>
      <c r="P13">
        <f t="shared" si="132"/>
        <v>7.1820000000000004</v>
      </c>
      <c r="Q13">
        <f t="shared" si="135"/>
        <v>2772.252</v>
      </c>
      <c r="R13">
        <f t="shared" si="136"/>
        <v>8.2438461538461532</v>
      </c>
      <c r="S13">
        <f t="shared" si="134"/>
        <v>3149.1492307692306</v>
      </c>
      <c r="T13">
        <f t="shared" si="137"/>
        <v>6.4550000000000001</v>
      </c>
      <c r="U13">
        <f t="shared" si="138"/>
        <v>2285.0700000000002</v>
      </c>
      <c r="V13">
        <f t="shared" si="139"/>
        <v>6.9450000000000003</v>
      </c>
      <c r="W13">
        <f t="shared" si="140"/>
        <v>1701.5250000000001</v>
      </c>
      <c r="X13">
        <f t="shared" si="142"/>
        <v>8.9281818181818178</v>
      </c>
      <c r="Y13">
        <f t="shared" si="141"/>
        <v>1482.0781818181817</v>
      </c>
      <c r="Z13" s="15"/>
      <c r="AA13" s="5">
        <f t="shared" si="9"/>
        <v>180.13333333333333</v>
      </c>
      <c r="AB13" s="5">
        <f t="shared" si="10"/>
        <v>205.69230769230768</v>
      </c>
      <c r="AC13" s="5">
        <f t="shared" si="11"/>
        <v>177</v>
      </c>
      <c r="AD13" s="5">
        <f t="shared" si="12"/>
        <v>122.5</v>
      </c>
      <c r="AE13" s="34">
        <f t="shared" si="13"/>
        <v>105.63636363636364</v>
      </c>
      <c r="AF13" s="15">
        <f t="shared" si="14"/>
        <v>2026.7544682097862</v>
      </c>
      <c r="AG13" s="5">
        <f t="shared" si="15"/>
        <v>2026.7544682097862</v>
      </c>
      <c r="AH13" s="5">
        <f t="shared" si="133"/>
        <v>796.49236351874015</v>
      </c>
      <c r="AI13" s="5">
        <f t="shared" si="16"/>
        <v>745.49753179021377</v>
      </c>
      <c r="AJ13">
        <f t="shared" si="17"/>
        <v>2251.7043656607093</v>
      </c>
      <c r="AK13">
        <f t="shared" si="18"/>
        <v>2251.7043656607093</v>
      </c>
      <c r="AL13" s="14">
        <f t="shared" si="19"/>
        <v>879.60637746033422</v>
      </c>
      <c r="AM13">
        <f t="shared" si="20"/>
        <v>520.54763433929065</v>
      </c>
      <c r="AN13">
        <f t="shared" si="21"/>
        <v>2261.4872546147085</v>
      </c>
      <c r="AO13">
        <f t="shared" si="22"/>
        <v>2261.4872546147085</v>
      </c>
      <c r="AP13">
        <f t="shared" si="23"/>
        <v>883.42796773886039</v>
      </c>
      <c r="AQ13">
        <f t="shared" si="24"/>
        <v>510.76474538529146</v>
      </c>
      <c r="AR13" s="15">
        <f t="shared" si="25"/>
        <v>2005.7518312335192</v>
      </c>
      <c r="AS13">
        <f t="shared" si="26"/>
        <v>2005.7518312335192</v>
      </c>
      <c r="AT13">
        <f t="shared" si="27"/>
        <v>788.2385566428984</v>
      </c>
      <c r="AU13">
        <f t="shared" si="28"/>
        <v>1143.3973995357114</v>
      </c>
      <c r="AV13">
        <f t="shared" si="29"/>
        <v>2228.3706416642253</v>
      </c>
      <c r="AW13">
        <f t="shared" si="30"/>
        <v>2228.3706416642253</v>
      </c>
      <c r="AX13">
        <f t="shared" si="31"/>
        <v>870.49128546592658</v>
      </c>
      <c r="AY13">
        <f t="shared" si="32"/>
        <v>920.77858910500527</v>
      </c>
      <c r="AZ13">
        <f t="shared" si="33"/>
        <v>2238.0521535306179</v>
      </c>
      <c r="BA13">
        <f t="shared" si="34"/>
        <v>2238.0521535306179</v>
      </c>
      <c r="BB13">
        <f t="shared" si="35"/>
        <v>874.27327377265442</v>
      </c>
      <c r="BC13">
        <f t="shared" si="36"/>
        <v>911.09707723861266</v>
      </c>
      <c r="BD13" s="15">
        <f t="shared" si="37"/>
        <v>1858.7333723996485</v>
      </c>
      <c r="BE13">
        <f t="shared" si="38"/>
        <v>1858.7333723996485</v>
      </c>
      <c r="BF13">
        <f t="shared" si="39"/>
        <v>730.46190851200527</v>
      </c>
      <c r="BG13">
        <f t="shared" si="40"/>
        <v>426.33662760035168</v>
      </c>
      <c r="BH13">
        <f t="shared" si="41"/>
        <v>2065.0345736888371</v>
      </c>
      <c r="BI13">
        <f t="shared" si="42"/>
        <v>2065.0345736888371</v>
      </c>
      <c r="BJ13">
        <f t="shared" si="43"/>
        <v>806.68564150507336</v>
      </c>
      <c r="BK13">
        <f t="shared" si="44"/>
        <v>220.03542631116306</v>
      </c>
      <c r="BL13">
        <f t="shared" si="45"/>
        <v>2074.0064459419864</v>
      </c>
      <c r="BM13">
        <f t="shared" si="46"/>
        <v>2074.0064459419864</v>
      </c>
      <c r="BN13">
        <f t="shared" si="47"/>
        <v>810.19041600921389</v>
      </c>
      <c r="BO13">
        <f t="shared" si="48"/>
        <v>211.06355405801378</v>
      </c>
      <c r="BP13" s="15">
        <f t="shared" si="49"/>
        <v>1286.4115147963669</v>
      </c>
      <c r="BQ13">
        <f t="shared" si="50"/>
        <v>1286.4115147963669</v>
      </c>
      <c r="BR13">
        <f t="shared" si="51"/>
        <v>505.54567114531437</v>
      </c>
      <c r="BS13">
        <f t="shared" si="52"/>
        <v>415.11348520363322</v>
      </c>
      <c r="BT13">
        <f t="shared" si="53"/>
        <v>1429.1905947846471</v>
      </c>
      <c r="BU13">
        <f t="shared" si="54"/>
        <v>1429.1905947846471</v>
      </c>
      <c r="BV13">
        <f t="shared" si="55"/>
        <v>558.29938465746602</v>
      </c>
      <c r="BW13">
        <f t="shared" si="56"/>
        <v>272.33440521535294</v>
      </c>
      <c r="BX13">
        <f t="shared" si="57"/>
        <v>1435.3999414005273</v>
      </c>
      <c r="BY13">
        <f t="shared" si="58"/>
        <v>1435.3999414005273</v>
      </c>
      <c r="BZ13">
        <f t="shared" si="59"/>
        <v>560.72500543010563</v>
      </c>
      <c r="CA13">
        <f t="shared" si="60"/>
        <v>266.12505859947282</v>
      </c>
      <c r="CB13" s="15">
        <f t="shared" si="61"/>
        <v>871.60943451508945</v>
      </c>
      <c r="CC13" s="5">
        <f t="shared" si="62"/>
        <v>871.60943451508945</v>
      </c>
      <c r="CD13" s="5">
        <f t="shared" si="63"/>
        <v>342.53298534743749</v>
      </c>
      <c r="CE13" s="5">
        <f t="shared" si="64"/>
        <v>610.4687473030923</v>
      </c>
      <c r="CF13" s="5">
        <f t="shared" si="65"/>
        <v>968.34954585408752</v>
      </c>
      <c r="CG13" s="5">
        <f t="shared" si="66"/>
        <v>968.34954585408752</v>
      </c>
      <c r="CH13" s="5">
        <f t="shared" si="67"/>
        <v>378.27631776791577</v>
      </c>
      <c r="CI13" s="5">
        <f t="shared" si="68"/>
        <v>513.72863596409422</v>
      </c>
      <c r="CJ13" s="5">
        <f t="shared" si="69"/>
        <v>972.55669498974498</v>
      </c>
      <c r="CK13" s="5">
        <f t="shared" si="70"/>
        <v>972.55669498974498</v>
      </c>
      <c r="CL13" s="5">
        <f t="shared" si="71"/>
        <v>379.91979959754093</v>
      </c>
      <c r="CM13" s="5">
        <f t="shared" si="72"/>
        <v>509.52148682843676</v>
      </c>
      <c r="CN13" s="20">
        <f t="shared" si="73"/>
        <v>945.81875183123361</v>
      </c>
      <c r="CO13">
        <f t="shared" si="74"/>
        <v>945.81875183123361</v>
      </c>
      <c r="CP13">
        <f t="shared" si="75"/>
        <v>371.69643630874543</v>
      </c>
      <c r="CQ13">
        <f t="shared" si="76"/>
        <v>1826.4332481687663</v>
      </c>
      <c r="CR13">
        <f t="shared" si="77"/>
        <v>1050.7953706416645</v>
      </c>
      <c r="CS13">
        <f t="shared" si="78"/>
        <v>1050.7953706416645</v>
      </c>
      <c r="CT13">
        <f t="shared" si="79"/>
        <v>410.48297614815601</v>
      </c>
      <c r="CU13">
        <f t="shared" si="80"/>
        <v>1721.4566293583355</v>
      </c>
      <c r="CV13">
        <f t="shared" si="81"/>
        <v>1055.3607188201972</v>
      </c>
      <c r="CW13">
        <f t="shared" si="82"/>
        <v>1055.3607188201972</v>
      </c>
      <c r="CX13">
        <f t="shared" si="83"/>
        <v>412.26638494480147</v>
      </c>
      <c r="CY13">
        <f t="shared" si="84"/>
        <v>1716.8912811798027</v>
      </c>
      <c r="CZ13" s="15">
        <f t="shared" si="85"/>
        <v>1080.0202168180488</v>
      </c>
      <c r="DA13" s="5">
        <f t="shared" si="86"/>
        <v>1080.0202168180488</v>
      </c>
      <c r="DB13" s="5">
        <f t="shared" si="87"/>
        <v>424.4361458846376</v>
      </c>
      <c r="DC13" s="5">
        <f t="shared" si="88"/>
        <v>2069.1290139511821</v>
      </c>
      <c r="DD13" s="5">
        <f t="shared" si="89"/>
        <v>1199.8918839730443</v>
      </c>
      <c r="DE13" s="5">
        <f t="shared" si="90"/>
        <v>1199.8918839730443</v>
      </c>
      <c r="DF13" s="5">
        <f t="shared" si="91"/>
        <v>468.72607678934503</v>
      </c>
      <c r="DG13" s="5">
        <f t="shared" si="92"/>
        <v>1949.2573467961863</v>
      </c>
      <c r="DH13" s="5">
        <f t="shared" si="93"/>
        <v>1205.1050057472557</v>
      </c>
      <c r="DI13" s="5">
        <f t="shared" si="94"/>
        <v>1205.1050057472557</v>
      </c>
      <c r="DJ13" s="5">
        <f t="shared" si="95"/>
        <v>470.76253203142926</v>
      </c>
      <c r="DK13" s="5">
        <f t="shared" si="96"/>
        <v>1944.0442250219749</v>
      </c>
      <c r="DL13" s="15">
        <f t="shared" si="97"/>
        <v>929.36668619982424</v>
      </c>
      <c r="DM13" s="5">
        <f t="shared" si="98"/>
        <v>929.36668619982424</v>
      </c>
      <c r="DN13" s="5">
        <f t="shared" si="99"/>
        <v>365.23095425600263</v>
      </c>
      <c r="DO13" s="5">
        <f t="shared" si="100"/>
        <v>1355.7033138001759</v>
      </c>
      <c r="DP13" s="5">
        <f t="shared" si="101"/>
        <v>1032.5172868444185</v>
      </c>
      <c r="DQ13" s="5">
        <f t="shared" si="102"/>
        <v>1032.5172868444185</v>
      </c>
      <c r="DR13" s="5">
        <f t="shared" si="103"/>
        <v>403.34282075253668</v>
      </c>
      <c r="DS13" s="5">
        <f t="shared" si="104"/>
        <v>1252.5527131555816</v>
      </c>
      <c r="DT13" s="5">
        <f t="shared" si="1"/>
        <v>1037.0032229709932</v>
      </c>
      <c r="DU13" s="5">
        <f t="shared" si="105"/>
        <v>1037.0032229709932</v>
      </c>
      <c r="DV13" s="5">
        <f t="shared" si="106"/>
        <v>405.09520800460695</v>
      </c>
      <c r="DW13" s="5">
        <f t="shared" si="107"/>
        <v>1248.066777029007</v>
      </c>
      <c r="DX13" s="15">
        <f t="shared" si="108"/>
        <v>643.20575739818344</v>
      </c>
      <c r="DY13" s="5">
        <f t="shared" si="109"/>
        <v>643.20575739818344</v>
      </c>
      <c r="DZ13" s="5">
        <f t="shared" si="110"/>
        <v>252.77283557265719</v>
      </c>
      <c r="EA13" s="5">
        <f t="shared" si="111"/>
        <v>1058.3192426018168</v>
      </c>
      <c r="EB13" s="5">
        <f t="shared" si="112"/>
        <v>714.59529739232357</v>
      </c>
      <c r="EC13" s="5">
        <f t="shared" si="113"/>
        <v>714.59529739232357</v>
      </c>
      <c r="ED13" s="5">
        <f t="shared" si="114"/>
        <v>279.14969232873301</v>
      </c>
      <c r="EE13" s="5">
        <f t="shared" si="115"/>
        <v>986.92970260767652</v>
      </c>
      <c r="EF13" s="5">
        <f t="shared" si="116"/>
        <v>717.69997070026363</v>
      </c>
      <c r="EG13" s="5">
        <f t="shared" si="117"/>
        <v>717.69997070026363</v>
      </c>
      <c r="EH13" s="5">
        <f t="shared" si="118"/>
        <v>280.36250271505281</v>
      </c>
      <c r="EI13" s="5">
        <f t="shared" si="119"/>
        <v>983.82502929973646</v>
      </c>
      <c r="EJ13" s="15">
        <f t="shared" si="120"/>
        <v>554.66054923687511</v>
      </c>
      <c r="EK13" s="5">
        <f t="shared" si="121"/>
        <v>554.66054923687511</v>
      </c>
      <c r="EL13" s="5">
        <f t="shared" si="122"/>
        <v>217.97553613018749</v>
      </c>
      <c r="EM13" s="5">
        <f t="shared" si="123"/>
        <v>927.41763258130663</v>
      </c>
      <c r="EN13" s="5">
        <f t="shared" si="124"/>
        <v>616.22243827078296</v>
      </c>
      <c r="EO13" s="5">
        <f t="shared" si="125"/>
        <v>616.22243827078296</v>
      </c>
      <c r="EP13" s="5">
        <f t="shared" si="126"/>
        <v>240.72129312503731</v>
      </c>
      <c r="EQ13" s="5">
        <f t="shared" si="127"/>
        <v>865.85574354739879</v>
      </c>
      <c r="ER13" s="5">
        <f t="shared" si="128"/>
        <v>618.89971499347416</v>
      </c>
      <c r="ES13" s="5">
        <f t="shared" si="129"/>
        <v>618.89971499347416</v>
      </c>
      <c r="ET13" s="5">
        <f t="shared" si="130"/>
        <v>241.76714519843517</v>
      </c>
      <c r="EU13" s="5">
        <f t="shared" si="131"/>
        <v>863.17846682470758</v>
      </c>
    </row>
    <row r="14" spans="1:151">
      <c r="A14">
        <v>25</v>
      </c>
      <c r="B14">
        <v>30</v>
      </c>
      <c r="C14">
        <v>492</v>
      </c>
      <c r="D14">
        <v>320</v>
      </c>
      <c r="E14">
        <v>478</v>
      </c>
      <c r="F14">
        <v>322</v>
      </c>
      <c r="G14">
        <v>273</v>
      </c>
      <c r="H14" s="15">
        <f t="shared" si="2"/>
        <v>5.5843832405508351</v>
      </c>
      <c r="I14" s="5">
        <f t="shared" si="3"/>
        <v>2.7046000000000001</v>
      </c>
      <c r="J14" s="5">
        <f t="shared" si="4"/>
        <v>6.0657779079988288</v>
      </c>
      <c r="K14" s="5">
        <f t="shared" si="5"/>
        <v>2.6829000000000001</v>
      </c>
      <c r="L14" s="5">
        <f t="shared" si="6"/>
        <v>6.0925871667155</v>
      </c>
      <c r="M14" s="5">
        <f t="shared" si="7"/>
        <v>2.6829000000000001</v>
      </c>
      <c r="N14" s="5"/>
      <c r="O14" s="15"/>
      <c r="P14">
        <f t="shared" si="132"/>
        <v>6.1559999999999988</v>
      </c>
      <c r="Q14">
        <f t="shared" si="135"/>
        <v>3028.7519999999995</v>
      </c>
      <c r="R14">
        <f t="shared" si="136"/>
        <v>7.0661538461538456</v>
      </c>
      <c r="S14">
        <f t="shared" si="134"/>
        <v>2261.1692307692306</v>
      </c>
      <c r="T14">
        <f t="shared" si="137"/>
        <v>5.5328571428571429</v>
      </c>
      <c r="U14">
        <f t="shared" si="138"/>
        <v>2644.7057142857143</v>
      </c>
      <c r="V14">
        <f t="shared" si="139"/>
        <v>5.9528571428571437</v>
      </c>
      <c r="W14">
        <f t="shared" si="140"/>
        <v>1916.8200000000004</v>
      </c>
      <c r="X14">
        <f t="shared" si="142"/>
        <v>7.6527272727272724</v>
      </c>
      <c r="Y14">
        <f t="shared" si="141"/>
        <v>2089.1945454545453</v>
      </c>
      <c r="Z14" s="15"/>
      <c r="AA14" s="5">
        <f t="shared" si="9"/>
        <v>196.79999999999995</v>
      </c>
      <c r="AB14" s="5">
        <f t="shared" si="10"/>
        <v>147.69230769230768</v>
      </c>
      <c r="AC14" s="5">
        <f t="shared" si="11"/>
        <v>204.85714285714286</v>
      </c>
      <c r="AD14" s="5">
        <f t="shared" si="12"/>
        <v>138.00000000000003</v>
      </c>
      <c r="AE14" s="34">
        <f t="shared" si="13"/>
        <v>148.90909090909091</v>
      </c>
      <c r="AF14" s="15">
        <f t="shared" si="14"/>
        <v>2747.5165543510111</v>
      </c>
      <c r="AG14" s="5">
        <f t="shared" si="15"/>
        <v>2747.5165543510111</v>
      </c>
      <c r="AH14" s="5">
        <f t="shared" si="133"/>
        <v>1015.8679857838538</v>
      </c>
      <c r="AI14" s="5">
        <f t="shared" si="16"/>
        <v>281.23544564898839</v>
      </c>
      <c r="AJ14">
        <f t="shared" si="17"/>
        <v>2984.3627307354236</v>
      </c>
      <c r="AK14">
        <f t="shared" si="18"/>
        <v>2984.3627307354236</v>
      </c>
      <c r="AL14" s="14">
        <f t="shared" si="19"/>
        <v>1112.3645051009817</v>
      </c>
      <c r="AM14">
        <f t="shared" si="20"/>
        <v>44.389269264575887</v>
      </c>
      <c r="AN14">
        <f t="shared" si="21"/>
        <v>2997.5528860240261</v>
      </c>
      <c r="AO14">
        <f t="shared" si="22"/>
        <v>2997.5528860240261</v>
      </c>
      <c r="AP14">
        <f t="shared" si="23"/>
        <v>1117.2808848723494</v>
      </c>
      <c r="AQ14">
        <f t="shared" si="24"/>
        <v>31.199113975973432</v>
      </c>
      <c r="AR14" s="15">
        <f t="shared" si="25"/>
        <v>1787.0026369762672</v>
      </c>
      <c r="AS14">
        <f t="shared" si="26"/>
        <v>1787.0026369762672</v>
      </c>
      <c r="AT14">
        <f t="shared" si="27"/>
        <v>660.72714522527076</v>
      </c>
      <c r="AU14">
        <f t="shared" si="28"/>
        <v>474.16659379296334</v>
      </c>
      <c r="AV14">
        <f t="shared" si="29"/>
        <v>1941.0489305596252</v>
      </c>
      <c r="AW14">
        <f t="shared" si="30"/>
        <v>1941.0489305596252</v>
      </c>
      <c r="AX14">
        <f t="shared" si="31"/>
        <v>723.48910900876854</v>
      </c>
      <c r="AY14">
        <f t="shared" si="32"/>
        <v>320.12030020960538</v>
      </c>
      <c r="AZ14">
        <f t="shared" si="33"/>
        <v>1949.62789334896</v>
      </c>
      <c r="BA14">
        <f t="shared" si="34"/>
        <v>1949.62789334896</v>
      </c>
      <c r="BB14">
        <f t="shared" si="35"/>
        <v>726.68675438851983</v>
      </c>
      <c r="BC14">
        <f t="shared" si="36"/>
        <v>311.54133742027057</v>
      </c>
      <c r="BD14" s="15">
        <f t="shared" si="37"/>
        <v>2669.3351889832993</v>
      </c>
      <c r="BE14">
        <f t="shared" si="38"/>
        <v>2644.7057142857143</v>
      </c>
      <c r="BF14">
        <f t="shared" si="39"/>
        <v>977.85466031417366</v>
      </c>
      <c r="BG14">
        <f t="shared" si="40"/>
        <v>0</v>
      </c>
      <c r="BH14">
        <f t="shared" si="41"/>
        <v>2899.4418400234404</v>
      </c>
      <c r="BI14">
        <f t="shared" si="42"/>
        <v>2644.7057142857143</v>
      </c>
      <c r="BJ14">
        <f t="shared" si="43"/>
        <v>985.76380569000492</v>
      </c>
      <c r="BK14">
        <f t="shared" si="44"/>
        <v>0</v>
      </c>
      <c r="BL14">
        <f t="shared" si="45"/>
        <v>2912.256665690009</v>
      </c>
      <c r="BM14">
        <f t="shared" si="46"/>
        <v>2644.7057142857143</v>
      </c>
      <c r="BN14">
        <f t="shared" si="47"/>
        <v>985.76380569000492</v>
      </c>
      <c r="BO14">
        <f t="shared" si="48"/>
        <v>0</v>
      </c>
      <c r="BP14" s="15">
        <f t="shared" si="49"/>
        <v>1798.1714034573688</v>
      </c>
      <c r="BQ14">
        <f t="shared" si="50"/>
        <v>1798.1714034573688</v>
      </c>
      <c r="BR14">
        <f t="shared" si="51"/>
        <v>664.85668988292866</v>
      </c>
      <c r="BS14">
        <f t="shared" si="52"/>
        <v>118.64859654263159</v>
      </c>
      <c r="BT14">
        <f t="shared" si="53"/>
        <v>1953.1804863756229</v>
      </c>
      <c r="BU14">
        <f t="shared" si="54"/>
        <v>1916.8200000000004</v>
      </c>
      <c r="BV14">
        <f t="shared" si="55"/>
        <v>714.45823549144598</v>
      </c>
      <c r="BW14">
        <f t="shared" si="56"/>
        <v>0</v>
      </c>
      <c r="BX14">
        <f t="shared" si="57"/>
        <v>1961.813067682391</v>
      </c>
      <c r="BY14">
        <f t="shared" si="58"/>
        <v>1916.8200000000004</v>
      </c>
      <c r="BZ14">
        <f t="shared" si="59"/>
        <v>714.45823549144598</v>
      </c>
      <c r="CA14">
        <f t="shared" si="60"/>
        <v>0</v>
      </c>
      <c r="CB14" s="15">
        <f t="shared" si="61"/>
        <v>1524.5366246703779</v>
      </c>
      <c r="CC14" s="5">
        <f t="shared" si="62"/>
        <v>1524.5366246703779</v>
      </c>
      <c r="CD14" s="5">
        <f t="shared" si="63"/>
        <v>563.68284577030909</v>
      </c>
      <c r="CE14" s="5">
        <f t="shared" si="64"/>
        <v>564.65792078416735</v>
      </c>
      <c r="CF14" s="5">
        <f t="shared" si="65"/>
        <v>1655.9573688836801</v>
      </c>
      <c r="CG14" s="5">
        <f t="shared" si="66"/>
        <v>1655.9573688836801</v>
      </c>
      <c r="CH14" s="5">
        <f t="shared" si="67"/>
        <v>617.22664612310564</v>
      </c>
      <c r="CI14" s="5">
        <f t="shared" si="68"/>
        <v>433.23717657086513</v>
      </c>
      <c r="CJ14" s="5">
        <f t="shared" si="69"/>
        <v>1663.2762965133315</v>
      </c>
      <c r="CK14" s="5">
        <f t="shared" si="70"/>
        <v>1663.2762965133315</v>
      </c>
      <c r="CL14" s="5">
        <f t="shared" si="71"/>
        <v>619.954637337706</v>
      </c>
      <c r="CM14" s="5">
        <f t="shared" si="72"/>
        <v>425.91824894121373</v>
      </c>
      <c r="CN14" s="20">
        <f t="shared" si="73"/>
        <v>1099.0066217404042</v>
      </c>
      <c r="CO14">
        <f t="shared" si="74"/>
        <v>1099.0066217404042</v>
      </c>
      <c r="CP14">
        <f t="shared" si="75"/>
        <v>406.34719431354142</v>
      </c>
      <c r="CQ14">
        <f t="shared" si="76"/>
        <v>1929.7453782595953</v>
      </c>
      <c r="CR14">
        <f t="shared" si="77"/>
        <v>1193.7450922941691</v>
      </c>
      <c r="CS14">
        <f t="shared" si="78"/>
        <v>1193.7450922941691</v>
      </c>
      <c r="CT14">
        <f t="shared" si="79"/>
        <v>444.94580204039255</v>
      </c>
      <c r="CU14">
        <f t="shared" si="80"/>
        <v>1835.0069077058304</v>
      </c>
      <c r="CV14">
        <f t="shared" si="81"/>
        <v>1199.0211544096101</v>
      </c>
      <c r="CW14">
        <f t="shared" si="82"/>
        <v>1199.0211544096101</v>
      </c>
      <c r="CX14">
        <f t="shared" si="83"/>
        <v>446.9123539489396</v>
      </c>
      <c r="CY14">
        <f t="shared" si="84"/>
        <v>1829.7308455903894</v>
      </c>
      <c r="CZ14" s="15">
        <f t="shared" si="85"/>
        <v>824.77044783520023</v>
      </c>
      <c r="DA14" s="5">
        <f t="shared" si="86"/>
        <v>824.77044783520023</v>
      </c>
      <c r="DB14" s="5">
        <f t="shared" si="87"/>
        <v>304.95099010397109</v>
      </c>
      <c r="DC14" s="5">
        <f t="shared" si="88"/>
        <v>1436.3987829340304</v>
      </c>
      <c r="DD14" s="5">
        <f t="shared" si="89"/>
        <v>895.86873718136542</v>
      </c>
      <c r="DE14" s="5">
        <f t="shared" si="90"/>
        <v>895.86873718136542</v>
      </c>
      <c r="DF14" s="5">
        <f t="shared" si="91"/>
        <v>333.91805031173931</v>
      </c>
      <c r="DG14" s="5">
        <f t="shared" si="92"/>
        <v>1365.3004935878653</v>
      </c>
      <c r="DH14" s="5">
        <f t="shared" si="93"/>
        <v>899.82825846875073</v>
      </c>
      <c r="DI14" s="5">
        <f t="shared" si="94"/>
        <v>899.82825846875073</v>
      </c>
      <c r="DJ14" s="5">
        <f t="shared" si="95"/>
        <v>335.39388664085533</v>
      </c>
      <c r="DK14" s="5">
        <f t="shared" si="96"/>
        <v>1361.3409723004797</v>
      </c>
      <c r="DL14" s="15">
        <f t="shared" si="97"/>
        <v>1144.0007952785568</v>
      </c>
      <c r="DM14" s="5">
        <f t="shared" si="98"/>
        <v>1144.0007952785568</v>
      </c>
      <c r="DN14" s="5">
        <f t="shared" si="99"/>
        <v>422.98335993439207</v>
      </c>
      <c r="DO14" s="5">
        <f t="shared" si="100"/>
        <v>1500.7049190071575</v>
      </c>
      <c r="DP14" s="5">
        <f t="shared" si="101"/>
        <v>1242.6179314386172</v>
      </c>
      <c r="DQ14" s="5">
        <f t="shared" si="102"/>
        <v>1242.6179314386172</v>
      </c>
      <c r="DR14" s="5">
        <f t="shared" si="103"/>
        <v>463.16222424936348</v>
      </c>
      <c r="DS14" s="5">
        <f t="shared" si="104"/>
        <v>1402.0877828470971</v>
      </c>
      <c r="DT14" s="5">
        <f t="shared" si="1"/>
        <v>1248.1099995814325</v>
      </c>
      <c r="DU14" s="5">
        <f t="shared" si="105"/>
        <v>1248.1099995814325</v>
      </c>
      <c r="DV14" s="5">
        <f t="shared" si="106"/>
        <v>465.20928830050781</v>
      </c>
      <c r="DW14" s="5">
        <f t="shared" si="107"/>
        <v>1396.5957147042818</v>
      </c>
      <c r="DX14" s="15">
        <f t="shared" si="108"/>
        <v>770.64488719601536</v>
      </c>
      <c r="DY14" s="5">
        <f t="shared" si="109"/>
        <v>770.64488719601536</v>
      </c>
      <c r="DZ14" s="5">
        <f t="shared" si="110"/>
        <v>284.93858137839806</v>
      </c>
      <c r="EA14" s="5">
        <f t="shared" si="111"/>
        <v>1146.175112803985</v>
      </c>
      <c r="EB14" s="5">
        <f t="shared" si="112"/>
        <v>837.07735130383855</v>
      </c>
      <c r="EC14" s="5">
        <f t="shared" si="113"/>
        <v>837.07735130383855</v>
      </c>
      <c r="ED14" s="5">
        <f t="shared" si="114"/>
        <v>312.00467826003148</v>
      </c>
      <c r="EE14" s="5">
        <f t="shared" si="115"/>
        <v>1079.7426486961617</v>
      </c>
      <c r="EF14" s="5">
        <f t="shared" si="116"/>
        <v>840.77702900673921</v>
      </c>
      <c r="EG14" s="5">
        <f t="shared" si="117"/>
        <v>840.77702900673921</v>
      </c>
      <c r="EH14" s="5">
        <f t="shared" si="118"/>
        <v>313.38366283004927</v>
      </c>
      <c r="EI14" s="5">
        <f t="shared" si="119"/>
        <v>1076.0429709932612</v>
      </c>
      <c r="EJ14" s="15">
        <f t="shared" si="120"/>
        <v>831.56543163838796</v>
      </c>
      <c r="EK14" s="5">
        <f t="shared" si="121"/>
        <v>831.56543163838796</v>
      </c>
      <c r="EL14" s="5">
        <f t="shared" si="122"/>
        <v>307.46337042016859</v>
      </c>
      <c r="EM14" s="5">
        <f t="shared" si="123"/>
        <v>1257.6291138161573</v>
      </c>
      <c r="EN14" s="5">
        <f t="shared" si="124"/>
        <v>903.24947393655282</v>
      </c>
      <c r="EO14" s="5">
        <f t="shared" si="125"/>
        <v>903.24947393655282</v>
      </c>
      <c r="EP14" s="5">
        <f t="shared" si="126"/>
        <v>336.66907970351218</v>
      </c>
      <c r="EQ14" s="5">
        <f t="shared" si="127"/>
        <v>1185.9450715179923</v>
      </c>
      <c r="ER14" s="5">
        <f t="shared" si="128"/>
        <v>907.24161627999899</v>
      </c>
      <c r="ES14" s="5">
        <f t="shared" si="129"/>
        <v>907.24161627999899</v>
      </c>
      <c r="ET14" s="5">
        <f t="shared" si="130"/>
        <v>338.157074911476</v>
      </c>
      <c r="EU14" s="5">
        <f t="shared" si="131"/>
        <v>1181.9529291745462</v>
      </c>
    </row>
    <row r="15" spans="1:151">
      <c r="A15">
        <v>30</v>
      </c>
      <c r="B15">
        <v>35</v>
      </c>
      <c r="C15">
        <v>388</v>
      </c>
      <c r="D15">
        <v>402</v>
      </c>
      <c r="E15">
        <v>530</v>
      </c>
      <c r="F15">
        <v>273</v>
      </c>
      <c r="G15">
        <v>295</v>
      </c>
      <c r="H15" s="15">
        <f t="shared" si="2"/>
        <v>5.9181072370348664</v>
      </c>
      <c r="I15" s="5">
        <f t="shared" si="3"/>
        <v>2.8646000000000003</v>
      </c>
      <c r="J15" s="5">
        <f t="shared" si="4"/>
        <v>6.2981248168766486</v>
      </c>
      <c r="K15" s="5">
        <f t="shared" si="5"/>
        <v>2.8058999999999998</v>
      </c>
      <c r="L15" s="5">
        <f t="shared" si="6"/>
        <v>6.3263990624084387</v>
      </c>
      <c r="M15" s="5">
        <f t="shared" si="7"/>
        <v>2.8058999999999998</v>
      </c>
      <c r="N15" s="5"/>
      <c r="O15" s="15"/>
      <c r="P15">
        <f t="shared" si="132"/>
        <v>5.129999999999999</v>
      </c>
      <c r="Q15">
        <f t="shared" si="135"/>
        <v>1990.4399999999996</v>
      </c>
      <c r="R15">
        <f t="shared" si="136"/>
        <v>5.888461538461538</v>
      </c>
      <c r="S15">
        <f t="shared" si="134"/>
        <v>2367.1615384615384</v>
      </c>
      <c r="T15">
        <f t="shared" si="137"/>
        <v>4.6107142857142858</v>
      </c>
      <c r="U15">
        <f t="shared" si="138"/>
        <v>2443.6785714285716</v>
      </c>
      <c r="V15">
        <f t="shared" si="139"/>
        <v>4.9607142857142872</v>
      </c>
      <c r="W15">
        <f t="shared" si="140"/>
        <v>1354.2750000000003</v>
      </c>
      <c r="X15">
        <f t="shared" si="142"/>
        <v>6.377272727272727</v>
      </c>
      <c r="Y15">
        <f t="shared" si="141"/>
        <v>1881.2954545454545</v>
      </c>
      <c r="Z15" s="15"/>
      <c r="AA15" s="5">
        <f t="shared" si="9"/>
        <v>129.33333333333331</v>
      </c>
      <c r="AB15" s="5">
        <f t="shared" si="10"/>
        <v>154.61538461538461</v>
      </c>
      <c r="AC15" s="5">
        <f t="shared" si="11"/>
        <v>189.28571428571431</v>
      </c>
      <c r="AD15" s="5">
        <f t="shared" si="12"/>
        <v>97.500000000000014</v>
      </c>
      <c r="AE15" s="34">
        <f t="shared" si="13"/>
        <v>134.09090909090909</v>
      </c>
      <c r="AF15" s="15">
        <f t="shared" si="14"/>
        <v>2296.225607969528</v>
      </c>
      <c r="AG15" s="5">
        <f t="shared" si="15"/>
        <v>1990.4399999999996</v>
      </c>
      <c r="AH15" s="5">
        <f t="shared" si="133"/>
        <v>694.84046638274083</v>
      </c>
      <c r="AI15" s="5">
        <f t="shared" si="16"/>
        <v>0</v>
      </c>
      <c r="AJ15">
        <f t="shared" si="17"/>
        <v>2443.6724289481394</v>
      </c>
      <c r="AK15">
        <f t="shared" si="18"/>
        <v>1990.4399999999996</v>
      </c>
      <c r="AL15" s="14">
        <f t="shared" si="19"/>
        <v>709.3766705869773</v>
      </c>
      <c r="AM15">
        <f t="shared" si="20"/>
        <v>0</v>
      </c>
      <c r="AN15">
        <f t="shared" si="21"/>
        <v>2454.6428362144743</v>
      </c>
      <c r="AO15">
        <f t="shared" si="22"/>
        <v>1990.4399999999996</v>
      </c>
      <c r="AP15">
        <f t="shared" si="23"/>
        <v>709.3766705869773</v>
      </c>
      <c r="AQ15">
        <f t="shared" si="24"/>
        <v>0</v>
      </c>
      <c r="AR15" s="15">
        <f t="shared" si="25"/>
        <v>2379.0791092880163</v>
      </c>
      <c r="AS15">
        <f t="shared" si="26"/>
        <v>2367.1615384615384</v>
      </c>
      <c r="AT15">
        <f t="shared" si="27"/>
        <v>826.34976557339178</v>
      </c>
      <c r="AU15">
        <f t="shared" si="28"/>
        <v>0</v>
      </c>
      <c r="AV15">
        <f t="shared" si="29"/>
        <v>2531.846176384413</v>
      </c>
      <c r="AW15">
        <f t="shared" si="30"/>
        <v>2367.1615384615384</v>
      </c>
      <c r="AX15">
        <f t="shared" si="31"/>
        <v>843.63717112567747</v>
      </c>
      <c r="AY15">
        <f t="shared" si="32"/>
        <v>0</v>
      </c>
      <c r="AZ15">
        <f t="shared" si="33"/>
        <v>2543.2124230881923</v>
      </c>
      <c r="BA15">
        <f t="shared" si="34"/>
        <v>2367.1615384615384</v>
      </c>
      <c r="BB15">
        <f t="shared" si="35"/>
        <v>843.63717112567747</v>
      </c>
      <c r="BC15">
        <f t="shared" si="36"/>
        <v>0</v>
      </c>
      <c r="BD15" s="15">
        <f t="shared" si="37"/>
        <v>3136.5968356284793</v>
      </c>
      <c r="BE15">
        <f t="shared" si="38"/>
        <v>2443.6785714285716</v>
      </c>
      <c r="BF15">
        <f t="shared" si="39"/>
        <v>853.06101076191135</v>
      </c>
      <c r="BG15">
        <f t="shared" si="40"/>
        <v>0</v>
      </c>
      <c r="BH15">
        <f t="shared" si="41"/>
        <v>3338.0061529446239</v>
      </c>
      <c r="BI15">
        <f t="shared" si="42"/>
        <v>2443.6785714285716</v>
      </c>
      <c r="BJ15">
        <f t="shared" si="43"/>
        <v>870.90722100879282</v>
      </c>
      <c r="BK15">
        <f t="shared" si="44"/>
        <v>0</v>
      </c>
      <c r="BL15">
        <f t="shared" si="45"/>
        <v>3352.9915030764723</v>
      </c>
      <c r="BM15">
        <f t="shared" si="46"/>
        <v>2443.6785714285716</v>
      </c>
      <c r="BN15">
        <f t="shared" si="47"/>
        <v>870.90722100879282</v>
      </c>
      <c r="BO15">
        <f t="shared" si="48"/>
        <v>0</v>
      </c>
      <c r="BP15" s="15">
        <f t="shared" si="49"/>
        <v>1615.6432757105185</v>
      </c>
      <c r="BQ15">
        <f t="shared" si="50"/>
        <v>1354.2750000000003</v>
      </c>
      <c r="BR15">
        <f t="shared" si="51"/>
        <v>472.76234029183837</v>
      </c>
      <c r="BS15">
        <f t="shared" si="52"/>
        <v>0</v>
      </c>
      <c r="BT15">
        <f t="shared" si="53"/>
        <v>1719.3880750073251</v>
      </c>
      <c r="BU15">
        <f t="shared" si="54"/>
        <v>1354.2750000000003</v>
      </c>
      <c r="BV15">
        <f t="shared" si="55"/>
        <v>482.65262482625911</v>
      </c>
      <c r="BW15">
        <f t="shared" si="56"/>
        <v>0</v>
      </c>
      <c r="BX15">
        <f t="shared" si="57"/>
        <v>1727.1069440375038</v>
      </c>
      <c r="BY15">
        <f t="shared" si="58"/>
        <v>1354.2750000000003</v>
      </c>
      <c r="BZ15">
        <f t="shared" si="59"/>
        <v>482.65262482625911</v>
      </c>
      <c r="CA15">
        <f t="shared" si="60"/>
        <v>0</v>
      </c>
      <c r="CB15" s="15">
        <f t="shared" si="61"/>
        <v>1745.8416349252857</v>
      </c>
      <c r="CC15" s="5">
        <f t="shared" si="62"/>
        <v>1745.8416349252857</v>
      </c>
      <c r="CD15" s="5">
        <f t="shared" si="63"/>
        <v>609.4538975512412</v>
      </c>
      <c r="CE15" s="5">
        <f t="shared" si="64"/>
        <v>135.45381962016882</v>
      </c>
      <c r="CF15" s="5">
        <f t="shared" si="65"/>
        <v>1857.9468209786114</v>
      </c>
      <c r="CG15" s="5">
        <f t="shared" si="66"/>
        <v>1857.9468209786114</v>
      </c>
      <c r="CH15" s="5">
        <f t="shared" si="67"/>
        <v>662.15717629944459</v>
      </c>
      <c r="CI15" s="5">
        <f t="shared" si="68"/>
        <v>23.348633566843091</v>
      </c>
      <c r="CJ15" s="5">
        <f t="shared" si="69"/>
        <v>1866.2877234104894</v>
      </c>
      <c r="CK15" s="5">
        <f t="shared" si="70"/>
        <v>1866.2877234104894</v>
      </c>
      <c r="CL15" s="5">
        <f t="shared" si="71"/>
        <v>665.1298062691078</v>
      </c>
      <c r="CM15" s="5">
        <f t="shared" si="72"/>
        <v>15.00773113496507</v>
      </c>
      <c r="CN15" s="20">
        <f t="shared" si="73"/>
        <v>765.40853598984256</v>
      </c>
      <c r="CO15">
        <f t="shared" si="74"/>
        <v>765.40853598984256</v>
      </c>
      <c r="CP15">
        <f t="shared" si="75"/>
        <v>267.19560706201304</v>
      </c>
      <c r="CQ15">
        <f t="shared" si="76"/>
        <v>1225.0314640101569</v>
      </c>
      <c r="CR15">
        <f t="shared" si="77"/>
        <v>814.5574763160464</v>
      </c>
      <c r="CS15">
        <f t="shared" si="78"/>
        <v>814.5574763160464</v>
      </c>
      <c r="CT15">
        <f t="shared" si="79"/>
        <v>290.30167729286376</v>
      </c>
      <c r="CU15">
        <f t="shared" si="80"/>
        <v>1175.8825236839532</v>
      </c>
      <c r="CV15">
        <f t="shared" si="81"/>
        <v>818.21427873815799</v>
      </c>
      <c r="CW15">
        <f t="shared" si="82"/>
        <v>818.21427873815799</v>
      </c>
      <c r="CX15">
        <f t="shared" si="83"/>
        <v>291.60493201402687</v>
      </c>
      <c r="CY15">
        <f t="shared" si="84"/>
        <v>1172.2257212618415</v>
      </c>
      <c r="CZ15" s="15">
        <f t="shared" si="85"/>
        <v>915.03042664923703</v>
      </c>
      <c r="DA15" s="5">
        <f t="shared" si="86"/>
        <v>915.03042664923703</v>
      </c>
      <c r="DB15" s="5">
        <f t="shared" si="87"/>
        <v>319.4269450007809</v>
      </c>
      <c r="DC15" s="5">
        <f t="shared" si="88"/>
        <v>1452.1311118123012</v>
      </c>
      <c r="DD15" s="5">
        <f t="shared" si="89"/>
        <v>973.78699091708177</v>
      </c>
      <c r="DE15" s="5">
        <f t="shared" si="90"/>
        <v>973.78699091708177</v>
      </c>
      <c r="DF15" s="5">
        <f t="shared" si="91"/>
        <v>347.04978470974794</v>
      </c>
      <c r="DG15" s="5">
        <f t="shared" si="92"/>
        <v>1393.3745475444566</v>
      </c>
      <c r="DH15" s="5">
        <f t="shared" si="93"/>
        <v>978.15862426468937</v>
      </c>
      <c r="DI15" s="5">
        <f t="shared" si="94"/>
        <v>978.15862426468937</v>
      </c>
      <c r="DJ15" s="5">
        <f t="shared" si="95"/>
        <v>348.60779937442157</v>
      </c>
      <c r="DK15" s="5">
        <f t="shared" si="96"/>
        <v>1389.0029141968489</v>
      </c>
      <c r="DL15" s="15">
        <f t="shared" si="97"/>
        <v>1120.2131555815997</v>
      </c>
      <c r="DM15" s="5">
        <f t="shared" si="98"/>
        <v>1120.2131555815997</v>
      </c>
      <c r="DN15" s="5">
        <f t="shared" si="99"/>
        <v>391.05395363457365</v>
      </c>
      <c r="DO15" s="5">
        <f t="shared" si="100"/>
        <v>1323.4654158469718</v>
      </c>
      <c r="DP15" s="5">
        <f t="shared" si="101"/>
        <v>1192.1450546230801</v>
      </c>
      <c r="DQ15" s="5">
        <f t="shared" si="102"/>
        <v>1192.1450546230801</v>
      </c>
      <c r="DR15" s="5">
        <f t="shared" si="103"/>
        <v>424.87082740763395</v>
      </c>
      <c r="DS15" s="5">
        <f t="shared" si="104"/>
        <v>1251.5335168054914</v>
      </c>
      <c r="DT15" s="5">
        <f t="shared" si="1"/>
        <v>1197.4969653844546</v>
      </c>
      <c r="DU15" s="5">
        <f t="shared" si="105"/>
        <v>1197.4969653844546</v>
      </c>
      <c r="DV15" s="5">
        <f t="shared" si="106"/>
        <v>426.77820499107406</v>
      </c>
      <c r="DW15" s="5">
        <f t="shared" si="107"/>
        <v>1246.181606044117</v>
      </c>
      <c r="DX15" s="15">
        <f t="shared" si="108"/>
        <v>577.01545561089961</v>
      </c>
      <c r="DY15" s="5">
        <f t="shared" si="109"/>
        <v>577.01545561089961</v>
      </c>
      <c r="DZ15" s="5">
        <f t="shared" si="110"/>
        <v>201.42967800422383</v>
      </c>
      <c r="EA15" s="5">
        <f t="shared" si="111"/>
        <v>777.25954438910071</v>
      </c>
      <c r="EB15" s="5">
        <f t="shared" si="112"/>
        <v>614.06716964547331</v>
      </c>
      <c r="EC15" s="5">
        <f t="shared" si="113"/>
        <v>614.06716964547331</v>
      </c>
      <c r="ED15" s="5">
        <f t="shared" si="114"/>
        <v>218.84855826846052</v>
      </c>
      <c r="EE15" s="5">
        <f t="shared" si="115"/>
        <v>740.207830354527</v>
      </c>
      <c r="EF15" s="5">
        <f t="shared" si="116"/>
        <v>616.8239085848229</v>
      </c>
      <c r="EG15" s="5">
        <f t="shared" si="117"/>
        <v>616.8239085848229</v>
      </c>
      <c r="EH15" s="5">
        <f t="shared" si="118"/>
        <v>219.83103766521364</v>
      </c>
      <c r="EI15" s="5">
        <f t="shared" si="119"/>
        <v>737.45109141517742</v>
      </c>
      <c r="EJ15" s="15">
        <f t="shared" si="120"/>
        <v>793.56437951149348</v>
      </c>
      <c r="EK15" s="5">
        <f t="shared" si="121"/>
        <v>793.56437951149348</v>
      </c>
      <c r="EL15" s="5">
        <f t="shared" si="122"/>
        <v>277.0244988869278</v>
      </c>
      <c r="EM15" s="5">
        <f t="shared" si="123"/>
        <v>1087.7310750339611</v>
      </c>
      <c r="EN15" s="5">
        <f t="shared" si="124"/>
        <v>844.52128226300522</v>
      </c>
      <c r="EO15" s="5">
        <f t="shared" si="125"/>
        <v>844.52128226300522</v>
      </c>
      <c r="EP15" s="5">
        <f t="shared" si="126"/>
        <v>300.9805346815657</v>
      </c>
      <c r="EQ15" s="5">
        <f t="shared" si="127"/>
        <v>1036.7741722824494</v>
      </c>
      <c r="ER15" s="5">
        <f t="shared" si="128"/>
        <v>848.31260155022244</v>
      </c>
      <c r="ES15" s="5">
        <f t="shared" si="129"/>
        <v>848.31260155022244</v>
      </c>
      <c r="ET15" s="5">
        <f t="shared" si="130"/>
        <v>302.33173012232169</v>
      </c>
      <c r="EU15" s="5">
        <f t="shared" si="131"/>
        <v>1032.982852995232</v>
      </c>
    </row>
    <row r="16" spans="1:151">
      <c r="A16">
        <v>35</v>
      </c>
      <c r="B16">
        <v>40</v>
      </c>
      <c r="C16">
        <v>686</v>
      </c>
      <c r="D16">
        <v>759</v>
      </c>
      <c r="E16">
        <v>622</v>
      </c>
      <c r="F16">
        <v>519</v>
      </c>
      <c r="G16">
        <v>455</v>
      </c>
      <c r="H16" s="15">
        <f t="shared" si="2"/>
        <v>6.2518312335188986</v>
      </c>
      <c r="I16" s="5">
        <f t="shared" si="3"/>
        <v>3.0246</v>
      </c>
      <c r="J16" s="5">
        <f t="shared" si="4"/>
        <v>6.5304717257544684</v>
      </c>
      <c r="K16" s="5">
        <f t="shared" si="5"/>
        <v>2.9289000000000001</v>
      </c>
      <c r="L16" s="5">
        <f t="shared" si="6"/>
        <v>6.5602109581013774</v>
      </c>
      <c r="M16" s="5">
        <f t="shared" si="7"/>
        <v>2.9289000000000001</v>
      </c>
      <c r="N16" s="5"/>
      <c r="O16" s="15"/>
      <c r="P16">
        <f t="shared" si="132"/>
        <v>4.1039999999999992</v>
      </c>
      <c r="Q16">
        <f t="shared" si="135"/>
        <v>2815.3439999999996</v>
      </c>
      <c r="R16">
        <f t="shared" si="136"/>
        <v>4.7107692307692304</v>
      </c>
      <c r="S16">
        <f t="shared" si="134"/>
        <v>3575.4738461538459</v>
      </c>
      <c r="T16">
        <f t="shared" si="137"/>
        <v>3.6885714285714286</v>
      </c>
      <c r="U16">
        <f t="shared" si="138"/>
        <v>2294.2914285714287</v>
      </c>
      <c r="V16">
        <f t="shared" si="139"/>
        <v>3.9685714285714297</v>
      </c>
      <c r="W16">
        <f t="shared" si="140"/>
        <v>2059.6885714285722</v>
      </c>
      <c r="X16">
        <f t="shared" si="142"/>
        <v>5.1018181818181816</v>
      </c>
      <c r="Y16">
        <f t="shared" si="141"/>
        <v>2321.3272727272724</v>
      </c>
      <c r="Z16" s="15"/>
      <c r="AA16" s="5">
        <f t="shared" si="9"/>
        <v>182.93333333333331</v>
      </c>
      <c r="AB16" s="5">
        <f t="shared" si="10"/>
        <v>233.53846153846152</v>
      </c>
      <c r="AC16" s="5">
        <f t="shared" si="11"/>
        <v>177.71428571428572</v>
      </c>
      <c r="AD16" s="5">
        <f t="shared" si="12"/>
        <v>148.28571428571433</v>
      </c>
      <c r="AE16" s="34">
        <f t="shared" si="13"/>
        <v>165.45454545454544</v>
      </c>
      <c r="AF16" s="15">
        <f t="shared" si="14"/>
        <v>4288.7562261939647</v>
      </c>
      <c r="AG16" s="5">
        <f t="shared" si="15"/>
        <v>2815.3439999999996</v>
      </c>
      <c r="AH16" s="5">
        <f t="shared" si="133"/>
        <v>930.81531442174162</v>
      </c>
      <c r="AI16" s="5">
        <f t="shared" si="16"/>
        <v>0</v>
      </c>
      <c r="AJ16">
        <f t="shared" si="17"/>
        <v>4479.9036038675649</v>
      </c>
      <c r="AK16">
        <f t="shared" si="18"/>
        <v>2815.3439999999996</v>
      </c>
      <c r="AL16" s="14">
        <f t="shared" si="19"/>
        <v>961.22913039024877</v>
      </c>
      <c r="AM16">
        <f t="shared" si="20"/>
        <v>0</v>
      </c>
      <c r="AN16">
        <f t="shared" si="21"/>
        <v>4500.3047172575452</v>
      </c>
      <c r="AO16">
        <f t="shared" si="22"/>
        <v>2815.3439999999996</v>
      </c>
      <c r="AP16">
        <f t="shared" si="23"/>
        <v>961.22913039024877</v>
      </c>
      <c r="AQ16">
        <f t="shared" si="24"/>
        <v>0</v>
      </c>
      <c r="AR16" s="15">
        <f t="shared" si="25"/>
        <v>4745.1399062408436</v>
      </c>
      <c r="AS16">
        <f t="shared" si="26"/>
        <v>3575.4738461538459</v>
      </c>
      <c r="AT16">
        <f t="shared" si="27"/>
        <v>1182.1311400363174</v>
      </c>
      <c r="AU16">
        <f t="shared" si="28"/>
        <v>0</v>
      </c>
      <c r="AV16">
        <f t="shared" si="29"/>
        <v>4956.628039847642</v>
      </c>
      <c r="AW16">
        <f t="shared" si="30"/>
        <v>3575.4738461538459</v>
      </c>
      <c r="AX16">
        <f t="shared" si="31"/>
        <v>1220.7565455132801</v>
      </c>
      <c r="AY16">
        <f t="shared" si="32"/>
        <v>0</v>
      </c>
      <c r="AZ16">
        <f t="shared" si="33"/>
        <v>4979.2001171989459</v>
      </c>
      <c r="BA16">
        <f t="shared" si="34"/>
        <v>3575.4738461538459</v>
      </c>
      <c r="BB16">
        <f t="shared" si="35"/>
        <v>1220.7565455132801</v>
      </c>
      <c r="BC16">
        <f t="shared" si="36"/>
        <v>0</v>
      </c>
      <c r="BD16" s="15">
        <f t="shared" si="37"/>
        <v>3888.6390272487547</v>
      </c>
      <c r="BE16">
        <f t="shared" si="38"/>
        <v>2294.2914285714287</v>
      </c>
      <c r="BF16">
        <f t="shared" si="39"/>
        <v>758.54375076751592</v>
      </c>
      <c r="BG16">
        <f t="shared" si="40"/>
        <v>0</v>
      </c>
      <c r="BH16">
        <f t="shared" si="41"/>
        <v>4061.9534134192795</v>
      </c>
      <c r="BI16">
        <f t="shared" si="42"/>
        <v>2294.2914285714287</v>
      </c>
      <c r="BJ16">
        <f t="shared" si="43"/>
        <v>783.32869970686215</v>
      </c>
      <c r="BK16">
        <f t="shared" si="44"/>
        <v>0</v>
      </c>
      <c r="BL16">
        <f t="shared" si="45"/>
        <v>4080.451215939057</v>
      </c>
      <c r="BM16">
        <f t="shared" si="46"/>
        <v>2294.2914285714287</v>
      </c>
      <c r="BN16">
        <f t="shared" si="47"/>
        <v>783.32869970686215</v>
      </c>
      <c r="BO16">
        <f t="shared" si="48"/>
        <v>0</v>
      </c>
      <c r="BP16" s="15">
        <f t="shared" si="49"/>
        <v>3244.7004101963084</v>
      </c>
      <c r="BQ16">
        <f t="shared" si="50"/>
        <v>2059.6885714285722</v>
      </c>
      <c r="BR16">
        <f t="shared" si="51"/>
        <v>680.97883073086439</v>
      </c>
      <c r="BS16">
        <f t="shared" si="52"/>
        <v>0</v>
      </c>
      <c r="BT16">
        <f t="shared" si="53"/>
        <v>3389.314825666569</v>
      </c>
      <c r="BU16">
        <f t="shared" si="54"/>
        <v>2059.6885714285722</v>
      </c>
      <c r="BV16">
        <f t="shared" si="55"/>
        <v>703.22939377533282</v>
      </c>
      <c r="BW16">
        <f t="shared" si="56"/>
        <v>0</v>
      </c>
      <c r="BX16">
        <f t="shared" si="57"/>
        <v>3404.7494872546149</v>
      </c>
      <c r="BY16">
        <f t="shared" si="58"/>
        <v>2059.6885714285722</v>
      </c>
      <c r="BZ16">
        <f t="shared" si="59"/>
        <v>703.22939377533282</v>
      </c>
      <c r="CA16">
        <f t="shared" si="60"/>
        <v>0</v>
      </c>
      <c r="CB16" s="15">
        <f t="shared" si="61"/>
        <v>2844.5832112510989</v>
      </c>
      <c r="CC16" s="5">
        <f t="shared" si="62"/>
        <v>2321.3272727272724</v>
      </c>
      <c r="CD16" s="5">
        <f t="shared" si="63"/>
        <v>767.48240188033867</v>
      </c>
      <c r="CE16" s="5">
        <f t="shared" si="64"/>
        <v>0</v>
      </c>
      <c r="CF16" s="5">
        <f t="shared" si="65"/>
        <v>2971.3646352182832</v>
      </c>
      <c r="CG16" s="5">
        <f t="shared" si="66"/>
        <v>2321.3272727272724</v>
      </c>
      <c r="CH16" s="5">
        <f t="shared" si="67"/>
        <v>792.5594157285235</v>
      </c>
      <c r="CI16" s="5">
        <f t="shared" si="68"/>
        <v>0</v>
      </c>
      <c r="CJ16" s="5">
        <f t="shared" si="69"/>
        <v>2984.8959859361266</v>
      </c>
      <c r="CK16" s="5">
        <f t="shared" si="70"/>
        <v>2321.3272727272724</v>
      </c>
      <c r="CL16" s="5">
        <f t="shared" si="71"/>
        <v>792.5594157285235</v>
      </c>
      <c r="CM16" s="5">
        <f t="shared" si="72"/>
        <v>0</v>
      </c>
      <c r="CN16" s="20">
        <f t="shared" si="73"/>
        <v>1143.6683269850571</v>
      </c>
      <c r="CO16">
        <f t="shared" si="74"/>
        <v>1143.6683269850571</v>
      </c>
      <c r="CP16">
        <f t="shared" si="75"/>
        <v>378.12217383622863</v>
      </c>
      <c r="CQ16">
        <f t="shared" si="76"/>
        <v>1671.6756730149425</v>
      </c>
      <c r="CR16">
        <f t="shared" si="77"/>
        <v>1194.6409610313506</v>
      </c>
      <c r="CS16">
        <f t="shared" si="78"/>
        <v>1194.6409610313506</v>
      </c>
      <c r="CT16">
        <f t="shared" si="79"/>
        <v>407.88041962216209</v>
      </c>
      <c r="CU16">
        <f t="shared" si="80"/>
        <v>1620.703038968649</v>
      </c>
      <c r="CV16">
        <f t="shared" si="81"/>
        <v>1200.0812579353451</v>
      </c>
      <c r="CW16">
        <f t="shared" si="82"/>
        <v>1200.0812579353451</v>
      </c>
      <c r="CX16">
        <f t="shared" si="83"/>
        <v>409.73787358235006</v>
      </c>
      <c r="CY16">
        <f t="shared" si="84"/>
        <v>1615.2627420646545</v>
      </c>
      <c r="CZ16" s="15">
        <f t="shared" si="85"/>
        <v>1460.0430480741056</v>
      </c>
      <c r="DA16" s="5">
        <f t="shared" si="86"/>
        <v>1460.0430480741056</v>
      </c>
      <c r="DB16" s="5">
        <f t="shared" si="87"/>
        <v>482.72268996697272</v>
      </c>
      <c r="DC16" s="5">
        <f t="shared" si="88"/>
        <v>2115.4307980797403</v>
      </c>
      <c r="DD16" s="5">
        <f t="shared" si="89"/>
        <v>1525.1163199531204</v>
      </c>
      <c r="DE16" s="5">
        <f t="shared" si="90"/>
        <v>1525.1163199531204</v>
      </c>
      <c r="DF16" s="5">
        <f t="shared" si="91"/>
        <v>520.71300486637313</v>
      </c>
      <c r="DG16" s="5">
        <f t="shared" si="92"/>
        <v>2050.3575262007253</v>
      </c>
      <c r="DH16" s="5">
        <f t="shared" si="93"/>
        <v>1532.0615745227524</v>
      </c>
      <c r="DI16" s="5">
        <f t="shared" si="94"/>
        <v>1532.0615745227524</v>
      </c>
      <c r="DJ16" s="5">
        <f t="shared" si="95"/>
        <v>523.08428916069249</v>
      </c>
      <c r="DK16" s="5">
        <f t="shared" si="96"/>
        <v>2043.4122716310935</v>
      </c>
      <c r="DL16" s="15">
        <f t="shared" si="97"/>
        <v>1111.0397220710729</v>
      </c>
      <c r="DM16" s="5">
        <f t="shared" si="98"/>
        <v>1111.0397220710729</v>
      </c>
      <c r="DN16" s="5">
        <f t="shared" si="99"/>
        <v>367.33443168388311</v>
      </c>
      <c r="DO16" s="5">
        <f t="shared" si="100"/>
        <v>1183.2517065003558</v>
      </c>
      <c r="DP16" s="5">
        <f t="shared" si="101"/>
        <v>1160.5581181197942</v>
      </c>
      <c r="DQ16" s="5">
        <f t="shared" si="102"/>
        <v>1160.5581181197942</v>
      </c>
      <c r="DR16" s="5">
        <f t="shared" si="103"/>
        <v>396.24368128641953</v>
      </c>
      <c r="DS16" s="5">
        <f t="shared" si="104"/>
        <v>1133.7333104516345</v>
      </c>
      <c r="DT16" s="5">
        <f t="shared" si="1"/>
        <v>1165.8432045540162</v>
      </c>
      <c r="DU16" s="5">
        <f t="shared" si="105"/>
        <v>1165.8432045540162</v>
      </c>
      <c r="DV16" s="5">
        <f t="shared" si="106"/>
        <v>398.04814249514021</v>
      </c>
      <c r="DW16" s="5">
        <f t="shared" si="107"/>
        <v>1128.4482240174125</v>
      </c>
      <c r="DX16" s="15">
        <f t="shared" si="108"/>
        <v>927.05726005608835</v>
      </c>
      <c r="DY16" s="5">
        <f t="shared" si="109"/>
        <v>927.05726005608835</v>
      </c>
      <c r="DZ16" s="5">
        <f t="shared" si="110"/>
        <v>306.50573962047491</v>
      </c>
      <c r="EA16" s="5">
        <f t="shared" si="111"/>
        <v>1132.6313113724839</v>
      </c>
      <c r="EB16" s="5">
        <f t="shared" si="112"/>
        <v>968.37566447616291</v>
      </c>
      <c r="EC16" s="5">
        <f t="shared" si="113"/>
        <v>968.37566447616291</v>
      </c>
      <c r="ED16" s="5">
        <f t="shared" si="114"/>
        <v>330.62776621808968</v>
      </c>
      <c r="EE16" s="5">
        <f t="shared" si="115"/>
        <v>1091.3129069524093</v>
      </c>
      <c r="EF16" s="5">
        <f t="shared" si="116"/>
        <v>972.78556778703319</v>
      </c>
      <c r="EG16" s="5">
        <f t="shared" si="117"/>
        <v>972.78556778703319</v>
      </c>
      <c r="EH16" s="5">
        <f t="shared" si="118"/>
        <v>332.133417934048</v>
      </c>
      <c r="EI16" s="5">
        <f t="shared" si="119"/>
        <v>1086.903003641539</v>
      </c>
      <c r="EJ16" s="15">
        <f t="shared" si="120"/>
        <v>1034.3938950003994</v>
      </c>
      <c r="EK16" s="5">
        <f t="shared" si="121"/>
        <v>1034.3938950003994</v>
      </c>
      <c r="EL16" s="5">
        <f t="shared" si="122"/>
        <v>341.99361733796184</v>
      </c>
      <c r="EM16" s="5">
        <f t="shared" si="123"/>
        <v>1286.933377726873</v>
      </c>
      <c r="EN16" s="5">
        <f t="shared" si="124"/>
        <v>1080.4962309884666</v>
      </c>
      <c r="EO16" s="5">
        <f t="shared" si="125"/>
        <v>1080.4962309884666</v>
      </c>
      <c r="EP16" s="5">
        <f t="shared" si="126"/>
        <v>368.9085427936995</v>
      </c>
      <c r="EQ16" s="5">
        <f t="shared" si="127"/>
        <v>1240.8310417388059</v>
      </c>
      <c r="ER16" s="5">
        <f t="shared" si="128"/>
        <v>1085.4167221585915</v>
      </c>
      <c r="ES16" s="5">
        <f t="shared" si="129"/>
        <v>1085.4167221585915</v>
      </c>
      <c r="ET16" s="5">
        <f t="shared" si="130"/>
        <v>370.58852202485281</v>
      </c>
      <c r="EU16" s="5">
        <f t="shared" si="131"/>
        <v>1235.9105505686809</v>
      </c>
    </row>
    <row r="17" spans="1:151">
      <c r="A17">
        <v>40</v>
      </c>
      <c r="B17">
        <v>45</v>
      </c>
      <c r="C17">
        <v>751</v>
      </c>
      <c r="D17">
        <v>865</v>
      </c>
      <c r="E17">
        <v>555</v>
      </c>
      <c r="F17">
        <v>925</v>
      </c>
      <c r="G17">
        <v>714</v>
      </c>
      <c r="H17" s="15">
        <f t="shared" si="2"/>
        <v>6.5855552300029307</v>
      </c>
      <c r="I17" s="5">
        <f t="shared" si="3"/>
        <v>3.1846000000000001</v>
      </c>
      <c r="J17" s="5">
        <f t="shared" si="4"/>
        <v>6.7628186346322883</v>
      </c>
      <c r="K17" s="5">
        <f t="shared" si="5"/>
        <v>3.0518999999999998</v>
      </c>
      <c r="L17" s="5">
        <f t="shared" si="6"/>
        <v>6.7940228537943161</v>
      </c>
      <c r="M17" s="5">
        <f t="shared" si="7"/>
        <v>3.0518999999999998</v>
      </c>
      <c r="N17" s="5"/>
      <c r="O17" s="15"/>
      <c r="P17">
        <f t="shared" si="132"/>
        <v>3.0779999999999994</v>
      </c>
      <c r="Q17">
        <f t="shared" si="135"/>
        <v>2311.5779999999995</v>
      </c>
      <c r="R17">
        <f t="shared" si="136"/>
        <v>3.5330769230769228</v>
      </c>
      <c r="S17">
        <f t="shared" si="134"/>
        <v>3056.1115384615382</v>
      </c>
      <c r="T17">
        <f t="shared" si="137"/>
        <v>2.7664285714285715</v>
      </c>
      <c r="U17">
        <f t="shared" si="138"/>
        <v>1535.3678571428572</v>
      </c>
      <c r="V17">
        <f t="shared" si="139"/>
        <v>2.9764285714285723</v>
      </c>
      <c r="W17">
        <f t="shared" si="140"/>
        <v>2753.1964285714294</v>
      </c>
      <c r="X17">
        <f t="shared" si="142"/>
        <v>3.8263636363636362</v>
      </c>
      <c r="Y17">
        <f t="shared" si="141"/>
        <v>2732.0236363636363</v>
      </c>
      <c r="Z17" s="15"/>
      <c r="AA17" s="5">
        <f t="shared" si="9"/>
        <v>150.19999999999996</v>
      </c>
      <c r="AB17" s="5">
        <f t="shared" si="10"/>
        <v>199.61538461538458</v>
      </c>
      <c r="AC17" s="5">
        <f t="shared" si="11"/>
        <v>118.92857142857143</v>
      </c>
      <c r="AD17" s="5">
        <f t="shared" si="12"/>
        <v>198.21428571428575</v>
      </c>
      <c r="AE17" s="34">
        <f t="shared" si="13"/>
        <v>194.72727272727275</v>
      </c>
      <c r="AF17" s="15">
        <f t="shared" si="14"/>
        <v>4945.7519777322013</v>
      </c>
      <c r="AG17" s="5">
        <f t="shared" si="15"/>
        <v>2311.5779999999995</v>
      </c>
      <c r="AH17" s="5">
        <f t="shared" si="133"/>
        <v>725.86133266344268</v>
      </c>
      <c r="AI17" s="5">
        <f t="shared" si="16"/>
        <v>0</v>
      </c>
      <c r="AJ17">
        <f t="shared" si="17"/>
        <v>5078.8767946088483</v>
      </c>
      <c r="AK17">
        <f t="shared" si="18"/>
        <v>2311.5779999999995</v>
      </c>
      <c r="AL17" s="14">
        <f t="shared" si="19"/>
        <v>757.42258920672361</v>
      </c>
      <c r="AM17">
        <f t="shared" si="20"/>
        <v>0</v>
      </c>
      <c r="AN17">
        <f t="shared" si="21"/>
        <v>5102.3111631995316</v>
      </c>
      <c r="AO17">
        <f t="shared" si="22"/>
        <v>2311.5779999999995</v>
      </c>
      <c r="AP17">
        <f t="shared" si="23"/>
        <v>757.42258920672361</v>
      </c>
      <c r="AQ17">
        <f t="shared" si="24"/>
        <v>0</v>
      </c>
      <c r="AR17" s="15">
        <f t="shared" si="25"/>
        <v>5696.5052739525354</v>
      </c>
      <c r="AS17">
        <f t="shared" si="26"/>
        <v>3056.1115384615382</v>
      </c>
      <c r="AT17">
        <f t="shared" si="27"/>
        <v>959.65318673037052</v>
      </c>
      <c r="AU17">
        <f t="shared" si="28"/>
        <v>0</v>
      </c>
      <c r="AV17">
        <f t="shared" si="29"/>
        <v>5849.8381189569291</v>
      </c>
      <c r="AW17">
        <f t="shared" si="30"/>
        <v>3056.1115384615382</v>
      </c>
      <c r="AX17">
        <f t="shared" si="31"/>
        <v>1001.3799726273922</v>
      </c>
      <c r="AY17">
        <f t="shared" si="32"/>
        <v>0</v>
      </c>
      <c r="AZ17">
        <f t="shared" si="33"/>
        <v>5876.8297685320831</v>
      </c>
      <c r="BA17">
        <f t="shared" si="34"/>
        <v>3056.1115384615382</v>
      </c>
      <c r="BB17">
        <f t="shared" si="35"/>
        <v>1001.3799726273922</v>
      </c>
      <c r="BC17">
        <f t="shared" si="36"/>
        <v>0</v>
      </c>
      <c r="BD17" s="15">
        <f t="shared" si="37"/>
        <v>3654.9831526516264</v>
      </c>
      <c r="BE17">
        <f t="shared" si="38"/>
        <v>1535.3678571428572</v>
      </c>
      <c r="BF17">
        <f t="shared" si="39"/>
        <v>482.12267070993443</v>
      </c>
      <c r="BG17">
        <f t="shared" si="40"/>
        <v>0</v>
      </c>
      <c r="BH17">
        <f t="shared" si="41"/>
        <v>3753.3643422209202</v>
      </c>
      <c r="BI17">
        <f t="shared" si="42"/>
        <v>1535.3678571428572</v>
      </c>
      <c r="BJ17">
        <f t="shared" si="43"/>
        <v>503.08589965033497</v>
      </c>
      <c r="BK17">
        <f t="shared" si="44"/>
        <v>0</v>
      </c>
      <c r="BL17">
        <f t="shared" si="45"/>
        <v>3770.6826838558454</v>
      </c>
      <c r="BM17">
        <f t="shared" si="46"/>
        <v>1535.3678571428572</v>
      </c>
      <c r="BN17">
        <f t="shared" si="47"/>
        <v>503.08589965033497</v>
      </c>
      <c r="BO17">
        <f t="shared" si="48"/>
        <v>0</v>
      </c>
      <c r="BP17" s="15">
        <f t="shared" si="49"/>
        <v>6091.6385877527109</v>
      </c>
      <c r="BQ17">
        <f t="shared" si="50"/>
        <v>2753.1964285714294</v>
      </c>
      <c r="BR17">
        <f t="shared" si="51"/>
        <v>864.5344559980623</v>
      </c>
      <c r="BS17">
        <f t="shared" si="52"/>
        <v>0</v>
      </c>
      <c r="BT17">
        <f t="shared" si="53"/>
        <v>6255.6072370348666</v>
      </c>
      <c r="BU17">
        <f t="shared" si="54"/>
        <v>2753.1964285714294</v>
      </c>
      <c r="BV17">
        <f t="shared" si="55"/>
        <v>902.12537388886574</v>
      </c>
      <c r="BW17">
        <f t="shared" si="56"/>
        <v>0</v>
      </c>
      <c r="BX17">
        <f t="shared" si="57"/>
        <v>6284.4711397597421</v>
      </c>
      <c r="BY17">
        <f t="shared" si="58"/>
        <v>2753.1964285714294</v>
      </c>
      <c r="BZ17">
        <f t="shared" si="59"/>
        <v>902.12537388886574</v>
      </c>
      <c r="CA17">
        <f t="shared" si="60"/>
        <v>0</v>
      </c>
      <c r="CB17" s="15">
        <f t="shared" si="61"/>
        <v>4702.086434222093</v>
      </c>
      <c r="CC17" s="5">
        <f t="shared" si="62"/>
        <v>2732.0236363636363</v>
      </c>
      <c r="CD17" s="5">
        <f t="shared" si="63"/>
        <v>857.88596255844891</v>
      </c>
      <c r="CE17" s="5">
        <f t="shared" si="64"/>
        <v>0</v>
      </c>
      <c r="CF17" s="5">
        <f t="shared" si="65"/>
        <v>4828.6525051274539</v>
      </c>
      <c r="CG17" s="5">
        <f t="shared" si="66"/>
        <v>2732.0236363636363</v>
      </c>
      <c r="CH17" s="5">
        <f t="shared" si="67"/>
        <v>895.18779657381845</v>
      </c>
      <c r="CI17" s="5">
        <f t="shared" si="68"/>
        <v>0</v>
      </c>
      <c r="CJ17" s="5">
        <f t="shared" si="69"/>
        <v>4850.932317609142</v>
      </c>
      <c r="CK17" s="5">
        <f t="shared" si="70"/>
        <v>2732.0236363636363</v>
      </c>
      <c r="CL17" s="5">
        <f t="shared" si="71"/>
        <v>895.18779657381845</v>
      </c>
      <c r="CM17" s="5">
        <f t="shared" si="72"/>
        <v>0</v>
      </c>
      <c r="CN17" s="20">
        <f t="shared" si="73"/>
        <v>989.15039554643988</v>
      </c>
      <c r="CO17">
        <f t="shared" si="74"/>
        <v>989.15039554643988</v>
      </c>
      <c r="CP17">
        <f t="shared" si="75"/>
        <v>310.60428171401111</v>
      </c>
      <c r="CQ17">
        <f t="shared" si="76"/>
        <v>1322.4276044535595</v>
      </c>
      <c r="CR17">
        <f t="shared" si="77"/>
        <v>1015.7753589217695</v>
      </c>
      <c r="CS17">
        <f t="shared" si="78"/>
        <v>1015.7753589217695</v>
      </c>
      <c r="CT17">
        <f t="shared" si="79"/>
        <v>332.83376222083604</v>
      </c>
      <c r="CU17">
        <f t="shared" si="80"/>
        <v>1295.80264107823</v>
      </c>
      <c r="CV17">
        <f t="shared" si="81"/>
        <v>1020.462232639906</v>
      </c>
      <c r="CW17">
        <f t="shared" si="82"/>
        <v>1020.462232639906</v>
      </c>
      <c r="CX17">
        <f t="shared" si="83"/>
        <v>334.36948544837838</v>
      </c>
      <c r="CY17">
        <f t="shared" si="84"/>
        <v>1291.1157673600935</v>
      </c>
      <c r="CZ17" s="15">
        <f t="shared" si="85"/>
        <v>1314.5781401428926</v>
      </c>
      <c r="DA17" s="5">
        <f t="shared" si="86"/>
        <v>1314.5781401428926</v>
      </c>
      <c r="DB17" s="5">
        <f t="shared" si="87"/>
        <v>412.79223140830641</v>
      </c>
      <c r="DC17" s="5">
        <f t="shared" si="88"/>
        <v>1741.5333983186456</v>
      </c>
      <c r="DD17" s="5">
        <f t="shared" si="89"/>
        <v>1349.9626428362142</v>
      </c>
      <c r="DE17" s="5">
        <f t="shared" si="90"/>
        <v>1349.9626428362142</v>
      </c>
      <c r="DF17" s="5">
        <f t="shared" si="91"/>
        <v>442.33514952528401</v>
      </c>
      <c r="DG17" s="5">
        <f t="shared" si="92"/>
        <v>1706.148895625324</v>
      </c>
      <c r="DH17" s="5">
        <f t="shared" si="93"/>
        <v>1356.1914850458652</v>
      </c>
      <c r="DI17" s="5">
        <f t="shared" si="94"/>
        <v>1356.1914850458652</v>
      </c>
      <c r="DJ17" s="5">
        <f t="shared" si="95"/>
        <v>444.37612144757867</v>
      </c>
      <c r="DK17" s="5">
        <f t="shared" si="96"/>
        <v>1699.920053415673</v>
      </c>
      <c r="DL17" s="15">
        <f t="shared" si="97"/>
        <v>783.21067556820572</v>
      </c>
      <c r="DM17" s="5">
        <f t="shared" si="98"/>
        <v>783.21067556820572</v>
      </c>
      <c r="DN17" s="5">
        <f t="shared" si="99"/>
        <v>245.93690748232297</v>
      </c>
      <c r="DO17" s="5">
        <f t="shared" si="100"/>
        <v>752.15718157465153</v>
      </c>
      <c r="DP17" s="5">
        <f t="shared" si="101"/>
        <v>804.29235904734003</v>
      </c>
      <c r="DQ17" s="5">
        <f t="shared" si="102"/>
        <v>804.29235904734003</v>
      </c>
      <c r="DR17" s="5">
        <f t="shared" si="103"/>
        <v>263.53824143888727</v>
      </c>
      <c r="DS17" s="5">
        <f t="shared" si="104"/>
        <v>731.07549809551722</v>
      </c>
      <c r="DT17" s="5">
        <f t="shared" si="1"/>
        <v>808.00343225482402</v>
      </c>
      <c r="DU17" s="5">
        <f t="shared" si="105"/>
        <v>808.00343225482402</v>
      </c>
      <c r="DV17" s="5">
        <f t="shared" si="106"/>
        <v>264.75422925221142</v>
      </c>
      <c r="DW17" s="5">
        <f t="shared" si="107"/>
        <v>727.36442488803323</v>
      </c>
      <c r="DX17" s="15">
        <f t="shared" si="108"/>
        <v>1305.3511259470097</v>
      </c>
      <c r="DY17" s="5">
        <f t="shared" si="109"/>
        <v>1305.3511259470097</v>
      </c>
      <c r="DZ17" s="5">
        <f t="shared" si="110"/>
        <v>409.89484580387165</v>
      </c>
      <c r="EA17" s="5">
        <f t="shared" si="111"/>
        <v>1447.8453026244197</v>
      </c>
      <c r="EB17" s="5">
        <f t="shared" si="112"/>
        <v>1340.4872650789002</v>
      </c>
      <c r="EC17" s="5">
        <f t="shared" si="113"/>
        <v>1340.4872650789002</v>
      </c>
      <c r="ED17" s="5">
        <f t="shared" si="114"/>
        <v>439.23040239814554</v>
      </c>
      <c r="EE17" s="5">
        <f t="shared" si="115"/>
        <v>1412.7091634925291</v>
      </c>
      <c r="EF17" s="5">
        <f t="shared" si="116"/>
        <v>1346.6723870913736</v>
      </c>
      <c r="EG17" s="5">
        <f t="shared" si="117"/>
        <v>1346.6723870913736</v>
      </c>
      <c r="EH17" s="5">
        <f t="shared" si="118"/>
        <v>441.25704875368581</v>
      </c>
      <c r="EI17" s="5">
        <f t="shared" si="119"/>
        <v>1406.5240414800558</v>
      </c>
      <c r="EJ17" s="15">
        <f t="shared" si="120"/>
        <v>1282.3872093332982</v>
      </c>
      <c r="EK17" s="5">
        <f t="shared" si="121"/>
        <v>1282.3872093332982</v>
      </c>
      <c r="EL17" s="5">
        <f t="shared" si="122"/>
        <v>402.68391927818192</v>
      </c>
      <c r="EM17" s="5">
        <f t="shared" si="123"/>
        <v>1449.6364270303382</v>
      </c>
      <c r="EN17" s="5">
        <f t="shared" si="124"/>
        <v>1316.905228671124</v>
      </c>
      <c r="EO17" s="5">
        <f t="shared" si="125"/>
        <v>1316.905228671124</v>
      </c>
      <c r="EP17" s="5">
        <f t="shared" si="126"/>
        <v>431.50340072450734</v>
      </c>
      <c r="EQ17" s="5">
        <f t="shared" si="127"/>
        <v>1415.1184076925124</v>
      </c>
      <c r="ER17" s="5">
        <f t="shared" si="128"/>
        <v>1322.9815411661298</v>
      </c>
      <c r="ES17" s="5">
        <f t="shared" si="129"/>
        <v>1322.9815411661298</v>
      </c>
      <c r="ET17" s="5">
        <f t="shared" si="130"/>
        <v>433.49439403851039</v>
      </c>
      <c r="EU17" s="5">
        <f t="shared" si="131"/>
        <v>1409.0420951975066</v>
      </c>
    </row>
    <row r="18" spans="1:151">
      <c r="A18">
        <v>45</v>
      </c>
      <c r="B18">
        <v>50</v>
      </c>
      <c r="C18">
        <v>534</v>
      </c>
      <c r="D18">
        <v>595</v>
      </c>
      <c r="E18">
        <v>413</v>
      </c>
      <c r="F18">
        <v>718</v>
      </c>
      <c r="G18">
        <v>741</v>
      </c>
      <c r="H18" s="15">
        <f t="shared" si="2"/>
        <v>6.919279226486962</v>
      </c>
      <c r="I18" s="5">
        <f t="shared" si="3"/>
        <v>3.3445999999999998</v>
      </c>
      <c r="J18" s="5">
        <f t="shared" si="4"/>
        <v>6.995165543510109</v>
      </c>
      <c r="K18" s="5">
        <f t="shared" si="5"/>
        <v>3.1749000000000001</v>
      </c>
      <c r="L18" s="5">
        <f t="shared" si="6"/>
        <v>7.027834749487254</v>
      </c>
      <c r="M18" s="5">
        <f t="shared" si="7"/>
        <v>3.1749000000000001</v>
      </c>
      <c r="N18" s="5"/>
      <c r="O18" s="15"/>
      <c r="P18">
        <f t="shared" si="132"/>
        <v>2.0519999999999996</v>
      </c>
      <c r="Q18">
        <f t="shared" si="135"/>
        <v>1095.7679999999998</v>
      </c>
      <c r="R18">
        <f t="shared" si="136"/>
        <v>2.3553846153846152</v>
      </c>
      <c r="S18">
        <f t="shared" si="134"/>
        <v>1401.4538461538461</v>
      </c>
      <c r="T18">
        <f t="shared" si="137"/>
        <v>1.8442857142857143</v>
      </c>
      <c r="U18">
        <f t="shared" si="138"/>
        <v>761.69</v>
      </c>
      <c r="V18">
        <f t="shared" si="139"/>
        <v>1.9842857142857149</v>
      </c>
      <c r="W18">
        <f t="shared" si="140"/>
        <v>1424.7171428571432</v>
      </c>
      <c r="X18">
        <f t="shared" si="142"/>
        <v>2.5509090909090908</v>
      </c>
      <c r="Y18">
        <f t="shared" si="141"/>
        <v>1890.2236363636364</v>
      </c>
      <c r="Z18" s="15"/>
      <c r="AA18" s="5">
        <f t="shared" si="9"/>
        <v>71.199999999999989</v>
      </c>
      <c r="AB18" s="5">
        <f t="shared" si="10"/>
        <v>91.538461538461533</v>
      </c>
      <c r="AC18" s="5">
        <f t="shared" si="11"/>
        <v>59.000000000000007</v>
      </c>
      <c r="AD18" s="5">
        <f t="shared" si="12"/>
        <v>102.5714285714286</v>
      </c>
      <c r="AE18" s="34">
        <f t="shared" si="13"/>
        <v>134.72727272727275</v>
      </c>
      <c r="AF18" s="15">
        <f t="shared" si="14"/>
        <v>3694.8951069440377</v>
      </c>
      <c r="AG18" s="5">
        <f t="shared" si="15"/>
        <v>1095.7679999999998</v>
      </c>
      <c r="AH18" s="5">
        <f t="shared" si="133"/>
        <v>327.62303414459126</v>
      </c>
      <c r="AI18" s="5">
        <f t="shared" si="16"/>
        <v>0</v>
      </c>
      <c r="AJ18">
        <f t="shared" si="17"/>
        <v>3735.4184002343982</v>
      </c>
      <c r="AK18">
        <f t="shared" si="18"/>
        <v>1095.7679999999998</v>
      </c>
      <c r="AL18" s="14">
        <f t="shared" si="19"/>
        <v>345.13464991023335</v>
      </c>
      <c r="AM18">
        <f t="shared" si="20"/>
        <v>0</v>
      </c>
      <c r="AN18">
        <f t="shared" si="21"/>
        <v>3752.8637562261938</v>
      </c>
      <c r="AO18">
        <f t="shared" si="22"/>
        <v>1095.7679999999998</v>
      </c>
      <c r="AP18">
        <f t="shared" si="23"/>
        <v>345.13464991023335</v>
      </c>
      <c r="AQ18">
        <f t="shared" si="24"/>
        <v>0</v>
      </c>
      <c r="AR18" s="15">
        <f t="shared" si="25"/>
        <v>4116.9711397597421</v>
      </c>
      <c r="AS18">
        <f t="shared" si="26"/>
        <v>1401.4538461538461</v>
      </c>
      <c r="AT18">
        <f t="shared" si="27"/>
        <v>419.01986669671896</v>
      </c>
      <c r="AU18">
        <f t="shared" si="28"/>
        <v>0</v>
      </c>
      <c r="AV18">
        <f t="shared" si="29"/>
        <v>4162.1234983885151</v>
      </c>
      <c r="AW18">
        <f t="shared" si="30"/>
        <v>1401.4538461538461</v>
      </c>
      <c r="AX18">
        <f t="shared" si="31"/>
        <v>441.41668907803273</v>
      </c>
      <c r="AY18">
        <f t="shared" si="32"/>
        <v>0</v>
      </c>
      <c r="AZ18">
        <f t="shared" si="33"/>
        <v>4181.5616759449158</v>
      </c>
      <c r="BA18">
        <f t="shared" si="34"/>
        <v>1401.4538461538461</v>
      </c>
      <c r="BB18">
        <f t="shared" si="35"/>
        <v>441.41668907803273</v>
      </c>
      <c r="BC18">
        <f t="shared" si="36"/>
        <v>0</v>
      </c>
      <c r="BD18" s="15">
        <f t="shared" si="37"/>
        <v>2857.6623205391152</v>
      </c>
      <c r="BE18">
        <f t="shared" si="38"/>
        <v>761.69</v>
      </c>
      <c r="BF18">
        <f t="shared" si="39"/>
        <v>227.73724810141724</v>
      </c>
      <c r="BG18">
        <f t="shared" si="40"/>
        <v>0</v>
      </c>
      <c r="BH18">
        <f t="shared" si="41"/>
        <v>2889.0033694696749</v>
      </c>
      <c r="BI18">
        <f t="shared" si="42"/>
        <v>761.69</v>
      </c>
      <c r="BJ18">
        <f t="shared" si="43"/>
        <v>239.9099184226275</v>
      </c>
      <c r="BK18">
        <f t="shared" si="44"/>
        <v>0</v>
      </c>
      <c r="BL18">
        <f t="shared" si="45"/>
        <v>2902.4957515382357</v>
      </c>
      <c r="BM18">
        <f t="shared" si="46"/>
        <v>761.69</v>
      </c>
      <c r="BN18">
        <f t="shared" si="47"/>
        <v>239.9099184226275</v>
      </c>
      <c r="BO18">
        <f t="shared" si="48"/>
        <v>0</v>
      </c>
      <c r="BP18" s="15">
        <f t="shared" si="49"/>
        <v>4968.0424846176384</v>
      </c>
      <c r="BQ18">
        <f t="shared" si="50"/>
        <v>1424.7171428571432</v>
      </c>
      <c r="BR18">
        <f t="shared" si="51"/>
        <v>425.97534618703082</v>
      </c>
      <c r="BS18">
        <f t="shared" si="52"/>
        <v>0</v>
      </c>
      <c r="BT18">
        <f t="shared" si="53"/>
        <v>5022.5288602402579</v>
      </c>
      <c r="BU18">
        <f t="shared" si="54"/>
        <v>1424.7171428571432</v>
      </c>
      <c r="BV18">
        <f t="shared" si="55"/>
        <v>448.74394244138182</v>
      </c>
      <c r="BW18">
        <f t="shared" si="56"/>
        <v>0</v>
      </c>
      <c r="BX18">
        <f t="shared" si="57"/>
        <v>5045.9853501318485</v>
      </c>
      <c r="BY18">
        <f t="shared" si="58"/>
        <v>1424.7171428571432</v>
      </c>
      <c r="BZ18">
        <f t="shared" si="59"/>
        <v>448.74394244138182</v>
      </c>
      <c r="CA18">
        <f t="shared" si="60"/>
        <v>0</v>
      </c>
      <c r="CB18" s="15">
        <f t="shared" si="61"/>
        <v>5127.1859068268386</v>
      </c>
      <c r="CC18" s="5">
        <f t="shared" si="62"/>
        <v>1890.2236363636364</v>
      </c>
      <c r="CD18" s="5">
        <f t="shared" si="63"/>
        <v>565.15686071985783</v>
      </c>
      <c r="CE18" s="5">
        <f t="shared" si="64"/>
        <v>0</v>
      </c>
      <c r="CF18" s="5">
        <f t="shared" si="65"/>
        <v>5183.4176677409905</v>
      </c>
      <c r="CG18" s="5">
        <f t="shared" si="66"/>
        <v>1890.2236363636364</v>
      </c>
      <c r="CH18" s="5">
        <f t="shared" si="67"/>
        <v>595.36477884772319</v>
      </c>
      <c r="CI18" s="5">
        <f t="shared" si="68"/>
        <v>0</v>
      </c>
      <c r="CJ18" s="5">
        <f t="shared" si="69"/>
        <v>5207.6255493700555</v>
      </c>
      <c r="CK18" s="5">
        <f t="shared" si="70"/>
        <v>1890.2236363636364</v>
      </c>
      <c r="CL18" s="5">
        <f t="shared" si="71"/>
        <v>595.36477884772319</v>
      </c>
      <c r="CM18" s="5">
        <f t="shared" si="72"/>
        <v>0</v>
      </c>
      <c r="CN18" s="20">
        <f t="shared" si="73"/>
        <v>492.65268092587161</v>
      </c>
      <c r="CO18">
        <f t="shared" si="74"/>
        <v>492.65268092587161</v>
      </c>
      <c r="CP18">
        <f t="shared" si="75"/>
        <v>147.29793724985697</v>
      </c>
      <c r="CQ18">
        <f t="shared" si="76"/>
        <v>603.11531907412814</v>
      </c>
      <c r="CR18">
        <f t="shared" si="77"/>
        <v>498.0557866979197</v>
      </c>
      <c r="CS18">
        <f t="shared" si="78"/>
        <v>498.0557866979197</v>
      </c>
      <c r="CT18">
        <f t="shared" si="79"/>
        <v>156.87290519320914</v>
      </c>
      <c r="CU18">
        <f t="shared" si="80"/>
        <v>597.71221330208004</v>
      </c>
      <c r="CV18">
        <f t="shared" si="81"/>
        <v>500.38183416349239</v>
      </c>
      <c r="CW18">
        <f t="shared" si="82"/>
        <v>500.38183416349239</v>
      </c>
      <c r="CX18">
        <f t="shared" si="83"/>
        <v>157.60554164335645</v>
      </c>
      <c r="CY18">
        <f t="shared" si="84"/>
        <v>595.38616583650742</v>
      </c>
      <c r="CZ18" s="15">
        <f t="shared" si="85"/>
        <v>633.38017534765265</v>
      </c>
      <c r="DA18" s="5">
        <f t="shared" si="86"/>
        <v>633.38017534765265</v>
      </c>
      <c r="DB18" s="5">
        <f t="shared" si="87"/>
        <v>189.37396859046007</v>
      </c>
      <c r="DC18" s="5">
        <f t="shared" si="88"/>
        <v>768.07367080619349</v>
      </c>
      <c r="DD18" s="5">
        <f t="shared" si="89"/>
        <v>640.32669205977152</v>
      </c>
      <c r="DE18" s="5">
        <f t="shared" si="90"/>
        <v>640.32669205977152</v>
      </c>
      <c r="DF18" s="5">
        <f t="shared" si="91"/>
        <v>201.68405054010253</v>
      </c>
      <c r="DG18" s="5">
        <f t="shared" si="92"/>
        <v>761.12715409407463</v>
      </c>
      <c r="DH18" s="5">
        <f t="shared" si="93"/>
        <v>643.31718091460243</v>
      </c>
      <c r="DI18" s="5">
        <f t="shared" si="94"/>
        <v>643.31718091460243</v>
      </c>
      <c r="DJ18" s="5">
        <f t="shared" si="95"/>
        <v>202.62596646023573</v>
      </c>
      <c r="DK18" s="5">
        <f t="shared" si="96"/>
        <v>758.13666523924371</v>
      </c>
      <c r="DL18" s="15">
        <f t="shared" si="97"/>
        <v>408.23747436273084</v>
      </c>
      <c r="DM18" s="5">
        <f t="shared" si="98"/>
        <v>408.23747436273084</v>
      </c>
      <c r="DN18" s="5">
        <f t="shared" si="99"/>
        <v>122.05868395704445</v>
      </c>
      <c r="DO18" s="5">
        <f t="shared" si="100"/>
        <v>353.45252563726922</v>
      </c>
      <c r="DP18" s="5">
        <f t="shared" si="101"/>
        <v>412.71476706709649</v>
      </c>
      <c r="DQ18" s="5">
        <f t="shared" si="102"/>
        <v>412.71476706709649</v>
      </c>
      <c r="DR18" s="5">
        <f t="shared" si="103"/>
        <v>129.99299728088963</v>
      </c>
      <c r="DS18" s="5">
        <f t="shared" si="104"/>
        <v>348.97523293290357</v>
      </c>
      <c r="DT18" s="5">
        <f t="shared" si="1"/>
        <v>414.64225021974801</v>
      </c>
      <c r="DU18" s="5">
        <f t="shared" si="105"/>
        <v>414.64225021974801</v>
      </c>
      <c r="DV18" s="5">
        <f t="shared" si="106"/>
        <v>130.60009771008473</v>
      </c>
      <c r="DW18" s="5">
        <f t="shared" si="107"/>
        <v>347.04774978025205</v>
      </c>
      <c r="DX18" s="15">
        <f t="shared" si="108"/>
        <v>709.72035494537715</v>
      </c>
      <c r="DY18" s="5">
        <f t="shared" si="109"/>
        <v>709.72035494537715</v>
      </c>
      <c r="DZ18" s="5">
        <f t="shared" si="110"/>
        <v>212.19887428851797</v>
      </c>
      <c r="EA18" s="5">
        <f t="shared" si="111"/>
        <v>714.99678791176609</v>
      </c>
      <c r="EB18" s="5">
        <f t="shared" si="112"/>
        <v>717.50412289146561</v>
      </c>
      <c r="EC18" s="5">
        <f t="shared" si="113"/>
        <v>717.50412289146561</v>
      </c>
      <c r="ED18" s="5">
        <f t="shared" si="114"/>
        <v>225.99266839631662</v>
      </c>
      <c r="EE18" s="5">
        <f t="shared" si="115"/>
        <v>707.21301996567763</v>
      </c>
      <c r="EF18" s="5">
        <f t="shared" si="116"/>
        <v>720.85505001883564</v>
      </c>
      <c r="EG18" s="5">
        <f t="shared" si="117"/>
        <v>720.85505001883564</v>
      </c>
      <c r="EH18" s="5">
        <f t="shared" si="118"/>
        <v>227.04811175748389</v>
      </c>
      <c r="EI18" s="5">
        <f t="shared" si="119"/>
        <v>703.8620928383076</v>
      </c>
      <c r="EJ18" s="15">
        <f t="shared" si="120"/>
        <v>932.21561942306175</v>
      </c>
      <c r="EK18" s="5">
        <f t="shared" si="121"/>
        <v>932.21561942306175</v>
      </c>
      <c r="EL18" s="5">
        <f t="shared" si="122"/>
        <v>278.72260342733415</v>
      </c>
      <c r="EM18" s="5">
        <f t="shared" si="123"/>
        <v>958.00801694057463</v>
      </c>
      <c r="EN18" s="5">
        <f t="shared" si="124"/>
        <v>942.4395759529076</v>
      </c>
      <c r="EO18" s="5">
        <f t="shared" si="125"/>
        <v>942.4395759529076</v>
      </c>
      <c r="EP18" s="5">
        <f t="shared" si="126"/>
        <v>296.84071181861083</v>
      </c>
      <c r="EQ18" s="5">
        <f t="shared" si="127"/>
        <v>947.78406041072878</v>
      </c>
      <c r="ER18" s="5">
        <f t="shared" si="128"/>
        <v>946.84100897637381</v>
      </c>
      <c r="ES18" s="5">
        <f t="shared" si="129"/>
        <v>946.84100897637381</v>
      </c>
      <c r="ET18" s="5">
        <f t="shared" si="130"/>
        <v>298.22703359991613</v>
      </c>
      <c r="EU18" s="5">
        <f t="shared" si="131"/>
        <v>943.38262738726257</v>
      </c>
    </row>
    <row r="19" spans="1:151">
      <c r="A19">
        <v>50</v>
      </c>
      <c r="B19">
        <v>55</v>
      </c>
      <c r="C19">
        <v>520</v>
      </c>
      <c r="D19">
        <v>408</v>
      </c>
      <c r="E19">
        <v>633</v>
      </c>
      <c r="F19">
        <v>453</v>
      </c>
      <c r="G19">
        <v>534</v>
      </c>
      <c r="H19" s="15">
        <f t="shared" si="2"/>
        <v>7.2530032229709933</v>
      </c>
      <c r="I19" s="5">
        <f t="shared" si="3"/>
        <v>3.5045999999999999</v>
      </c>
      <c r="J19" s="5">
        <f t="shared" si="4"/>
        <v>7.2275124523879288</v>
      </c>
      <c r="K19" s="5">
        <f t="shared" si="5"/>
        <v>3.2979000000000003</v>
      </c>
      <c r="L19" s="5">
        <f t="shared" si="6"/>
        <v>7.2616466451801935</v>
      </c>
      <c r="M19" s="5">
        <f t="shared" si="7"/>
        <v>3.2979000000000003</v>
      </c>
      <c r="N19" s="5"/>
      <c r="O19" s="15"/>
      <c r="P19">
        <f t="shared" si="132"/>
        <v>1.0259999999999998</v>
      </c>
      <c r="Q19">
        <f t="shared" si="135"/>
        <v>533.51999999999987</v>
      </c>
      <c r="R19">
        <f t="shared" si="136"/>
        <v>1.1776923076923076</v>
      </c>
      <c r="S19">
        <f t="shared" si="134"/>
        <v>480.49846153846147</v>
      </c>
      <c r="T19">
        <f t="shared" si="137"/>
        <v>0.92214285714285715</v>
      </c>
      <c r="U19">
        <f t="shared" si="138"/>
        <v>583.71642857142854</v>
      </c>
      <c r="V19">
        <f t="shared" si="139"/>
        <v>0.99214285714285744</v>
      </c>
      <c r="W19">
        <f t="shared" si="140"/>
        <v>449.44071428571442</v>
      </c>
      <c r="X19">
        <f t="shared" si="142"/>
        <v>1.2754545454545454</v>
      </c>
      <c r="Y19">
        <f t="shared" si="141"/>
        <v>681.09272727272719</v>
      </c>
      <c r="Z19" s="15"/>
      <c r="AA19" s="5">
        <f t="shared" si="9"/>
        <v>34.666666666666657</v>
      </c>
      <c r="AB19" s="5">
        <f t="shared" si="10"/>
        <v>31.38461538461538</v>
      </c>
      <c r="AC19" s="5">
        <f t="shared" si="11"/>
        <v>45.214285714285708</v>
      </c>
      <c r="AD19" s="5">
        <f t="shared" si="12"/>
        <v>32.357142857142868</v>
      </c>
      <c r="AE19" s="34">
        <f t="shared" si="13"/>
        <v>48.54545454545454</v>
      </c>
      <c r="AF19" s="15">
        <f t="shared" si="14"/>
        <v>3771.5616759449167</v>
      </c>
      <c r="AG19" s="5">
        <f t="shared" si="15"/>
        <v>533.51999999999987</v>
      </c>
      <c r="AH19" s="5">
        <f t="shared" si="133"/>
        <v>152.23420647149456</v>
      </c>
      <c r="AI19" s="5">
        <f t="shared" si="16"/>
        <v>0</v>
      </c>
      <c r="AJ19">
        <f t="shared" si="17"/>
        <v>3758.3064752417231</v>
      </c>
      <c r="AK19">
        <f t="shared" si="18"/>
        <v>533.51999999999987</v>
      </c>
      <c r="AL19" s="14">
        <f t="shared" si="19"/>
        <v>161.77567542981893</v>
      </c>
      <c r="AM19">
        <f t="shared" si="20"/>
        <v>0</v>
      </c>
      <c r="AN19">
        <f t="shared" si="21"/>
        <v>3776.0562554937005</v>
      </c>
      <c r="AO19">
        <f t="shared" si="22"/>
        <v>533.51999999999987</v>
      </c>
      <c r="AP19">
        <f t="shared" si="23"/>
        <v>161.77567542981893</v>
      </c>
      <c r="AQ19">
        <f t="shared" si="24"/>
        <v>0</v>
      </c>
      <c r="AR19" s="15">
        <f t="shared" si="25"/>
        <v>2959.2253149721651</v>
      </c>
      <c r="AS19">
        <f t="shared" si="26"/>
        <v>480.49846153846147</v>
      </c>
      <c r="AT19">
        <f t="shared" si="27"/>
        <v>137.10507947796083</v>
      </c>
      <c r="AU19">
        <f t="shared" si="28"/>
        <v>0</v>
      </c>
      <c r="AV19">
        <f t="shared" si="29"/>
        <v>2948.825080574275</v>
      </c>
      <c r="AW19">
        <f t="shared" si="30"/>
        <v>480.49846153846147</v>
      </c>
      <c r="AX19">
        <f t="shared" si="31"/>
        <v>145.69831151292078</v>
      </c>
      <c r="AY19">
        <f t="shared" si="32"/>
        <v>0</v>
      </c>
      <c r="AZ19">
        <f t="shared" si="33"/>
        <v>2962.7518312335192</v>
      </c>
      <c r="BA19">
        <f t="shared" si="34"/>
        <v>480.49846153846147</v>
      </c>
      <c r="BB19">
        <f t="shared" si="35"/>
        <v>145.69831151292078</v>
      </c>
      <c r="BC19">
        <f t="shared" si="36"/>
        <v>0</v>
      </c>
      <c r="BD19" s="15">
        <f t="shared" si="37"/>
        <v>4591.1510401406385</v>
      </c>
      <c r="BE19">
        <f t="shared" si="38"/>
        <v>583.71642857142854</v>
      </c>
      <c r="BF19">
        <f t="shared" si="39"/>
        <v>166.55721867586274</v>
      </c>
      <c r="BG19">
        <f t="shared" si="40"/>
        <v>0</v>
      </c>
      <c r="BH19">
        <f t="shared" si="41"/>
        <v>4575.0153823615592</v>
      </c>
      <c r="BI19">
        <f t="shared" si="42"/>
        <v>583.71642857142854</v>
      </c>
      <c r="BJ19">
        <f t="shared" si="43"/>
        <v>176.99640030668866</v>
      </c>
      <c r="BK19">
        <f t="shared" si="44"/>
        <v>0</v>
      </c>
      <c r="BL19">
        <f t="shared" si="45"/>
        <v>4596.6223263990623</v>
      </c>
      <c r="BM19">
        <f t="shared" si="46"/>
        <v>583.71642857142854</v>
      </c>
      <c r="BN19">
        <f t="shared" si="47"/>
        <v>176.99640030668866</v>
      </c>
      <c r="BO19">
        <f t="shared" si="48"/>
        <v>0</v>
      </c>
      <c r="BP19" s="15">
        <f t="shared" si="49"/>
        <v>3285.6104600058597</v>
      </c>
      <c r="BQ19">
        <f t="shared" si="50"/>
        <v>449.44071428571442</v>
      </c>
      <c r="BR19">
        <f t="shared" si="51"/>
        <v>128.24308459901684</v>
      </c>
      <c r="BS19">
        <f t="shared" si="52"/>
        <v>0</v>
      </c>
      <c r="BT19">
        <f t="shared" si="53"/>
        <v>3274.0631409317316</v>
      </c>
      <c r="BU19">
        <f t="shared" si="54"/>
        <v>449.44071428571442</v>
      </c>
      <c r="BV19">
        <f t="shared" si="55"/>
        <v>136.2808800405453</v>
      </c>
      <c r="BW19">
        <f t="shared" si="56"/>
        <v>0</v>
      </c>
      <c r="BX19">
        <f t="shared" si="57"/>
        <v>3289.5259302666277</v>
      </c>
      <c r="BY19">
        <f t="shared" si="58"/>
        <v>449.44071428571442</v>
      </c>
      <c r="BZ19">
        <f t="shared" si="59"/>
        <v>136.2808800405453</v>
      </c>
      <c r="CA19">
        <f t="shared" si="60"/>
        <v>0</v>
      </c>
      <c r="CB19" s="15">
        <f t="shared" si="61"/>
        <v>3873.1037210665104</v>
      </c>
      <c r="CC19" s="5">
        <f t="shared" si="62"/>
        <v>681.09272727272719</v>
      </c>
      <c r="CD19" s="5">
        <f t="shared" si="63"/>
        <v>194.3425005058287</v>
      </c>
      <c r="CE19" s="5">
        <f t="shared" si="64"/>
        <v>0</v>
      </c>
      <c r="CF19" s="5">
        <f t="shared" si="65"/>
        <v>3859.491649575154</v>
      </c>
      <c r="CG19" s="5">
        <f t="shared" si="66"/>
        <v>681.09272727272719</v>
      </c>
      <c r="CH19" s="5">
        <f t="shared" si="67"/>
        <v>206.5231593658774</v>
      </c>
      <c r="CI19" s="5">
        <f t="shared" si="68"/>
        <v>0</v>
      </c>
      <c r="CJ19" s="5">
        <f t="shared" si="69"/>
        <v>3877.7193085262234</v>
      </c>
      <c r="CK19" s="5">
        <f t="shared" si="70"/>
        <v>681.09272727272719</v>
      </c>
      <c r="CL19" s="5">
        <f t="shared" si="71"/>
        <v>206.5231593658774</v>
      </c>
      <c r="CM19" s="5">
        <f t="shared" si="72"/>
        <v>0</v>
      </c>
      <c r="CN19" s="20">
        <f t="shared" si="73"/>
        <v>251.43744506299436</v>
      </c>
      <c r="CO19">
        <f t="shared" si="74"/>
        <v>251.43744506299436</v>
      </c>
      <c r="CP19">
        <f t="shared" si="75"/>
        <v>71.744976620154759</v>
      </c>
      <c r="CQ19">
        <f t="shared" si="76"/>
        <v>282.08255493700551</v>
      </c>
      <c r="CR19">
        <f t="shared" si="77"/>
        <v>250.5537650161148</v>
      </c>
      <c r="CS19">
        <f t="shared" si="78"/>
        <v>250.5537650161148</v>
      </c>
      <c r="CT19">
        <f t="shared" si="79"/>
        <v>75.97373025747136</v>
      </c>
      <c r="CU19">
        <f t="shared" si="80"/>
        <v>282.9662349838851</v>
      </c>
      <c r="CV19">
        <f t="shared" si="81"/>
        <v>251.73708369957998</v>
      </c>
      <c r="CW19">
        <f t="shared" si="82"/>
        <v>251.73708369957998</v>
      </c>
      <c r="CX19">
        <f t="shared" si="83"/>
        <v>76.332540010182228</v>
      </c>
      <c r="CY19">
        <f t="shared" si="84"/>
        <v>281.78291630041986</v>
      </c>
      <c r="CZ19" s="15">
        <f t="shared" si="85"/>
        <v>227.63271653632037</v>
      </c>
      <c r="DA19" s="5">
        <f t="shared" si="86"/>
        <v>227.63271653632037</v>
      </c>
      <c r="DB19" s="5">
        <f t="shared" si="87"/>
        <v>64.952552798128281</v>
      </c>
      <c r="DC19" s="5">
        <f t="shared" si="88"/>
        <v>252.8657450021411</v>
      </c>
      <c r="DD19" s="5">
        <f t="shared" si="89"/>
        <v>226.83269850571341</v>
      </c>
      <c r="DE19" s="5">
        <f t="shared" si="90"/>
        <v>226.83269850571341</v>
      </c>
      <c r="DF19" s="5">
        <f t="shared" si="91"/>
        <v>68.780951061497731</v>
      </c>
      <c r="DG19" s="5">
        <f t="shared" si="92"/>
        <v>253.66576303274806</v>
      </c>
      <c r="DH19" s="5">
        <f t="shared" si="93"/>
        <v>227.90398701796295</v>
      </c>
      <c r="DI19" s="5">
        <f t="shared" si="94"/>
        <v>227.90398701796295</v>
      </c>
      <c r="DJ19" s="5">
        <f t="shared" si="95"/>
        <v>69.105790660105797</v>
      </c>
      <c r="DK19" s="5">
        <f t="shared" si="96"/>
        <v>252.59447452049852</v>
      </c>
      <c r="DL19" s="15">
        <f t="shared" si="97"/>
        <v>327.93936001004556</v>
      </c>
      <c r="DM19" s="5">
        <f t="shared" si="98"/>
        <v>327.93936001004556</v>
      </c>
      <c r="DN19" s="5">
        <f t="shared" si="99"/>
        <v>93.573977061589218</v>
      </c>
      <c r="DO19" s="5">
        <f t="shared" si="100"/>
        <v>255.77706856138298</v>
      </c>
      <c r="DP19" s="5">
        <f t="shared" si="101"/>
        <v>326.78681302582561</v>
      </c>
      <c r="DQ19" s="5">
        <f t="shared" si="102"/>
        <v>326.78681302582561</v>
      </c>
      <c r="DR19" s="5">
        <f t="shared" si="103"/>
        <v>99.089363845424543</v>
      </c>
      <c r="DS19" s="5">
        <f t="shared" si="104"/>
        <v>256.92961554560293</v>
      </c>
      <c r="DT19" s="5">
        <f t="shared" si="1"/>
        <v>328.33016617136155</v>
      </c>
      <c r="DU19" s="5">
        <f t="shared" si="105"/>
        <v>328.33016617136155</v>
      </c>
      <c r="DV19" s="5">
        <f t="shared" si="106"/>
        <v>99.557344422620915</v>
      </c>
      <c r="DW19" s="5">
        <f t="shared" si="107"/>
        <v>255.38626240006698</v>
      </c>
      <c r="DX19" s="15">
        <f t="shared" si="108"/>
        <v>234.68646142899007</v>
      </c>
      <c r="DY19" s="5">
        <f t="shared" si="109"/>
        <v>234.68646142899007</v>
      </c>
      <c r="DZ19" s="5">
        <f t="shared" si="110"/>
        <v>66.965263205213176</v>
      </c>
      <c r="EA19" s="5">
        <f t="shared" si="111"/>
        <v>214.75425285672435</v>
      </c>
      <c r="EB19" s="5">
        <f t="shared" si="112"/>
        <v>233.8616529236952</v>
      </c>
      <c r="EC19" s="5">
        <f t="shared" si="113"/>
        <v>233.8616529236952</v>
      </c>
      <c r="ED19" s="5">
        <f t="shared" si="114"/>
        <v>70.912293557626114</v>
      </c>
      <c r="EE19" s="5">
        <f t="shared" si="115"/>
        <v>215.57906136201922</v>
      </c>
      <c r="EF19" s="5">
        <f t="shared" si="116"/>
        <v>234.96613787618776</v>
      </c>
      <c r="EG19" s="5">
        <f t="shared" si="117"/>
        <v>234.96613787618776</v>
      </c>
      <c r="EH19" s="5">
        <f t="shared" si="118"/>
        <v>71.247199089174245</v>
      </c>
      <c r="EI19" s="5">
        <f t="shared" si="119"/>
        <v>214.47457640952666</v>
      </c>
      <c r="EJ19" s="15">
        <f t="shared" si="120"/>
        <v>352.10033827877362</v>
      </c>
      <c r="EK19" s="5">
        <f t="shared" si="121"/>
        <v>352.10033827877362</v>
      </c>
      <c r="EL19" s="5">
        <f t="shared" si="122"/>
        <v>100.46805292437757</v>
      </c>
      <c r="EM19" s="5">
        <f t="shared" si="123"/>
        <v>328.99238899395357</v>
      </c>
      <c r="EN19" s="5">
        <f t="shared" si="124"/>
        <v>350.86287723410487</v>
      </c>
      <c r="EO19" s="5">
        <f t="shared" si="125"/>
        <v>350.86287723410487</v>
      </c>
      <c r="EP19" s="5">
        <f t="shared" si="126"/>
        <v>106.38978660180868</v>
      </c>
      <c r="EQ19" s="5">
        <f t="shared" si="127"/>
        <v>330.22985003862232</v>
      </c>
      <c r="ER19" s="5">
        <f t="shared" si="128"/>
        <v>352.51993713874754</v>
      </c>
      <c r="ES19" s="5">
        <f t="shared" si="129"/>
        <v>352.51993713874754</v>
      </c>
      <c r="ET19" s="5">
        <f t="shared" si="130"/>
        <v>106.89224571355939</v>
      </c>
      <c r="EU19" s="5">
        <f t="shared" si="131"/>
        <v>328.57279013397965</v>
      </c>
    </row>
    <row r="20" spans="1:151">
      <c r="A20">
        <v>55</v>
      </c>
      <c r="B20">
        <v>60</v>
      </c>
      <c r="C20">
        <v>625</v>
      </c>
      <c r="D20">
        <v>641</v>
      </c>
      <c r="E20">
        <v>689</v>
      </c>
      <c r="F20">
        <v>621</v>
      </c>
      <c r="G20">
        <v>791</v>
      </c>
      <c r="H20" s="15">
        <f t="shared" si="2"/>
        <v>7.5867272194550255</v>
      </c>
      <c r="I20" s="5">
        <f t="shared" si="3"/>
        <v>3.6646000000000001</v>
      </c>
      <c r="J20" s="5">
        <f t="shared" si="4"/>
        <v>7.4598593612657487</v>
      </c>
      <c r="K20" s="5">
        <f t="shared" si="5"/>
        <v>3.4209000000000001</v>
      </c>
      <c r="L20" s="5">
        <f t="shared" si="6"/>
        <v>7.4954585408731331</v>
      </c>
      <c r="M20" s="5">
        <f t="shared" si="7"/>
        <v>3.4209000000000001</v>
      </c>
      <c r="N20" s="5"/>
      <c r="O20" s="15"/>
      <c r="P20">
        <f t="shared" si="132"/>
        <v>0</v>
      </c>
      <c r="Q20">
        <f t="shared" si="135"/>
        <v>0</v>
      </c>
      <c r="R20">
        <f t="shared" si="136"/>
        <v>0</v>
      </c>
      <c r="S20">
        <f t="shared" si="134"/>
        <v>0</v>
      </c>
      <c r="T20">
        <f t="shared" si="137"/>
        <v>0</v>
      </c>
      <c r="U20">
        <f t="shared" ref="U20" si="143">T20*F20</f>
        <v>0</v>
      </c>
      <c r="V20">
        <f t="shared" si="139"/>
        <v>0</v>
      </c>
      <c r="W20">
        <f t="shared" ref="W20" si="144">V20*H20</f>
        <v>0</v>
      </c>
      <c r="X20">
        <f t="shared" si="142"/>
        <v>0</v>
      </c>
      <c r="Y20">
        <f t="shared" si="141"/>
        <v>0</v>
      </c>
      <c r="Z20" s="15"/>
      <c r="AA20" s="5">
        <f t="shared" si="9"/>
        <v>0</v>
      </c>
      <c r="AB20" s="5">
        <f t="shared" si="10"/>
        <v>0</v>
      </c>
      <c r="AC20" s="5">
        <f t="shared" si="11"/>
        <v>0</v>
      </c>
      <c r="AD20" s="5">
        <f t="shared" si="12"/>
        <v>0</v>
      </c>
      <c r="AE20" s="34">
        <f t="shared" si="13"/>
        <v>0</v>
      </c>
      <c r="AF20" s="15">
        <f t="shared" si="14"/>
        <v>4741.704512159391</v>
      </c>
      <c r="AG20" s="5">
        <f t="shared" si="15"/>
        <v>0</v>
      </c>
      <c r="AH20" s="5">
        <f t="shared" si="133"/>
        <v>0</v>
      </c>
      <c r="AI20" s="5">
        <f t="shared" si="16"/>
        <v>0</v>
      </c>
      <c r="AJ20">
        <f t="shared" si="17"/>
        <v>4662.4121007910926</v>
      </c>
      <c r="AK20">
        <f t="shared" si="18"/>
        <v>0</v>
      </c>
      <c r="AL20" s="14">
        <f t="shared" si="19"/>
        <v>0</v>
      </c>
      <c r="AM20">
        <f t="shared" si="20"/>
        <v>0</v>
      </c>
      <c r="AN20">
        <f t="shared" si="21"/>
        <v>4684.6615880457084</v>
      </c>
      <c r="AO20">
        <f t="shared" si="22"/>
        <v>0</v>
      </c>
      <c r="AP20">
        <f t="shared" si="23"/>
        <v>0</v>
      </c>
      <c r="AQ20">
        <f t="shared" si="24"/>
        <v>0</v>
      </c>
      <c r="AR20" s="15">
        <f t="shared" si="25"/>
        <v>4863.0921476706717</v>
      </c>
      <c r="AS20">
        <f t="shared" si="26"/>
        <v>0</v>
      </c>
      <c r="AT20">
        <f t="shared" si="27"/>
        <v>0</v>
      </c>
      <c r="AU20">
        <f t="shared" si="28"/>
        <v>0</v>
      </c>
      <c r="AV20">
        <f t="shared" si="29"/>
        <v>4781.7698505713452</v>
      </c>
      <c r="AW20">
        <f t="shared" si="30"/>
        <v>0</v>
      </c>
      <c r="AX20">
        <f t="shared" si="31"/>
        <v>0</v>
      </c>
      <c r="AY20">
        <f t="shared" si="32"/>
        <v>0</v>
      </c>
      <c r="AZ20">
        <f t="shared" si="33"/>
        <v>4804.5889246996785</v>
      </c>
      <c r="BA20">
        <f t="shared" si="34"/>
        <v>0</v>
      </c>
      <c r="BB20">
        <f t="shared" si="35"/>
        <v>0</v>
      </c>
      <c r="BC20">
        <f t="shared" si="36"/>
        <v>0</v>
      </c>
      <c r="BD20" s="15">
        <f t="shared" si="37"/>
        <v>5227.2550542045128</v>
      </c>
      <c r="BE20">
        <f t="shared" si="38"/>
        <v>0</v>
      </c>
      <c r="BF20">
        <f t="shared" si="39"/>
        <v>0</v>
      </c>
      <c r="BG20">
        <f t="shared" si="40"/>
        <v>0</v>
      </c>
      <c r="BH20">
        <f t="shared" si="41"/>
        <v>5139.843099912101</v>
      </c>
      <c r="BI20">
        <f t="shared" si="42"/>
        <v>0</v>
      </c>
      <c r="BJ20">
        <f t="shared" si="43"/>
        <v>0</v>
      </c>
      <c r="BK20">
        <f t="shared" si="44"/>
        <v>0</v>
      </c>
      <c r="BL20">
        <f t="shared" si="45"/>
        <v>5164.3709346615888</v>
      </c>
      <c r="BM20">
        <f t="shared" si="46"/>
        <v>0</v>
      </c>
      <c r="BN20">
        <f t="shared" si="47"/>
        <v>0</v>
      </c>
      <c r="BO20">
        <f t="shared" si="48"/>
        <v>0</v>
      </c>
      <c r="BP20" s="15">
        <f t="shared" si="49"/>
        <v>4711.3576032815708</v>
      </c>
      <c r="BQ20">
        <f t="shared" si="50"/>
        <v>0</v>
      </c>
      <c r="BR20">
        <f t="shared" si="51"/>
        <v>0</v>
      </c>
      <c r="BS20">
        <f t="shared" si="52"/>
        <v>0</v>
      </c>
      <c r="BT20">
        <f t="shared" si="53"/>
        <v>4632.5726633460299</v>
      </c>
      <c r="BU20">
        <f t="shared" si="54"/>
        <v>0</v>
      </c>
      <c r="BV20">
        <f t="shared" si="55"/>
        <v>0</v>
      </c>
      <c r="BW20">
        <f t="shared" si="56"/>
        <v>0</v>
      </c>
      <c r="BX20">
        <f t="shared" si="57"/>
        <v>4654.6797538822157</v>
      </c>
      <c r="BY20">
        <f t="shared" si="58"/>
        <v>0</v>
      </c>
      <c r="BZ20">
        <f t="shared" si="59"/>
        <v>0</v>
      </c>
      <c r="CA20">
        <f t="shared" si="60"/>
        <v>0</v>
      </c>
      <c r="CB20" s="15">
        <f t="shared" si="61"/>
        <v>6001.1012305889253</v>
      </c>
      <c r="CC20" s="5">
        <f t="shared" si="62"/>
        <v>0</v>
      </c>
      <c r="CD20" s="5">
        <f t="shared" si="63"/>
        <v>0</v>
      </c>
      <c r="CE20" s="5">
        <f t="shared" si="64"/>
        <v>0</v>
      </c>
      <c r="CF20" s="5">
        <f t="shared" si="65"/>
        <v>5900.7487547612072</v>
      </c>
      <c r="CG20" s="5">
        <f t="shared" si="66"/>
        <v>0</v>
      </c>
      <c r="CH20" s="5">
        <f t="shared" si="67"/>
        <v>0</v>
      </c>
      <c r="CI20" s="5">
        <f t="shared" si="68"/>
        <v>0</v>
      </c>
      <c r="CJ20" s="5">
        <f t="shared" si="69"/>
        <v>5928.9077058306484</v>
      </c>
      <c r="CK20" s="5">
        <f t="shared" si="70"/>
        <v>0</v>
      </c>
      <c r="CL20" s="5">
        <f t="shared" si="71"/>
        <v>0</v>
      </c>
      <c r="CM20" s="5">
        <f t="shared" si="72"/>
        <v>0</v>
      </c>
      <c r="CN20" s="20">
        <f t="shared" si="73"/>
        <v>0</v>
      </c>
      <c r="CO20">
        <f t="shared" si="74"/>
        <v>0</v>
      </c>
      <c r="CP20">
        <f t="shared" si="75"/>
        <v>0</v>
      </c>
      <c r="CQ20">
        <f t="shared" si="76"/>
        <v>0</v>
      </c>
      <c r="CR20">
        <f t="shared" si="77"/>
        <v>0</v>
      </c>
      <c r="CS20">
        <f t="shared" si="78"/>
        <v>0</v>
      </c>
      <c r="CT20">
        <f t="shared" si="79"/>
        <v>0</v>
      </c>
      <c r="CU20">
        <f t="shared" si="80"/>
        <v>0</v>
      </c>
      <c r="CV20">
        <f t="shared" si="81"/>
        <v>0</v>
      </c>
      <c r="CW20">
        <f t="shared" si="82"/>
        <v>0</v>
      </c>
      <c r="CX20">
        <f t="shared" si="83"/>
        <v>0</v>
      </c>
      <c r="CY20">
        <f t="shared" si="84"/>
        <v>0</v>
      </c>
      <c r="CZ20" s="15">
        <f t="shared" si="85"/>
        <v>0</v>
      </c>
      <c r="DA20" s="5">
        <f t="shared" si="86"/>
        <v>0</v>
      </c>
      <c r="DB20" s="5">
        <f t="shared" si="87"/>
        <v>0</v>
      </c>
      <c r="DC20" s="5">
        <f t="shared" si="88"/>
        <v>0</v>
      </c>
      <c r="DD20" s="5">
        <f t="shared" si="89"/>
        <v>0</v>
      </c>
      <c r="DE20" s="5">
        <f t="shared" si="90"/>
        <v>0</v>
      </c>
      <c r="DF20" s="5">
        <f t="shared" si="91"/>
        <v>0</v>
      </c>
      <c r="DG20" s="5">
        <f t="shared" si="92"/>
        <v>0</v>
      </c>
      <c r="DH20" s="5">
        <f t="shared" si="93"/>
        <v>0</v>
      </c>
      <c r="DI20" s="5">
        <f t="shared" si="94"/>
        <v>0</v>
      </c>
      <c r="DJ20" s="5">
        <f t="shared" si="95"/>
        <v>0</v>
      </c>
      <c r="DK20" s="5">
        <f t="shared" si="96"/>
        <v>0</v>
      </c>
      <c r="DL20" s="15">
        <f t="shared" si="97"/>
        <v>0</v>
      </c>
      <c r="DM20" s="5">
        <f t="shared" si="98"/>
        <v>0</v>
      </c>
      <c r="DN20" s="5">
        <f t="shared" si="99"/>
        <v>0</v>
      </c>
      <c r="DO20" s="5">
        <f t="shared" si="100"/>
        <v>0</v>
      </c>
      <c r="DP20" s="5">
        <f t="shared" si="101"/>
        <v>0</v>
      </c>
      <c r="DQ20" s="5">
        <f t="shared" si="102"/>
        <v>0</v>
      </c>
      <c r="DR20" s="5">
        <f t="shared" si="103"/>
        <v>0</v>
      </c>
      <c r="DS20" s="5">
        <f t="shared" si="104"/>
        <v>0</v>
      </c>
      <c r="DT20" s="5">
        <f t="shared" si="1"/>
        <v>0</v>
      </c>
      <c r="DU20" s="5">
        <f t="shared" si="105"/>
        <v>0</v>
      </c>
      <c r="DV20" s="5">
        <f t="shared" si="106"/>
        <v>0</v>
      </c>
      <c r="DW20" s="5">
        <f t="shared" si="107"/>
        <v>0</v>
      </c>
      <c r="DX20" s="15">
        <f t="shared" si="108"/>
        <v>0</v>
      </c>
      <c r="DY20" s="5">
        <f t="shared" si="109"/>
        <v>0</v>
      </c>
      <c r="DZ20" s="5">
        <f t="shared" si="110"/>
        <v>0</v>
      </c>
      <c r="EA20" s="5">
        <f t="shared" si="111"/>
        <v>0</v>
      </c>
      <c r="EB20" s="5">
        <f t="shared" si="112"/>
        <v>0</v>
      </c>
      <c r="EC20" s="5">
        <f t="shared" si="113"/>
        <v>0</v>
      </c>
      <c r="ED20" s="5">
        <f t="shared" si="114"/>
        <v>0</v>
      </c>
      <c r="EE20" s="5">
        <f t="shared" si="115"/>
        <v>0</v>
      </c>
      <c r="EF20" s="5">
        <f t="shared" si="116"/>
        <v>0</v>
      </c>
      <c r="EG20" s="5">
        <f t="shared" si="117"/>
        <v>0</v>
      </c>
      <c r="EH20" s="5">
        <f t="shared" si="118"/>
        <v>0</v>
      </c>
      <c r="EI20" s="5">
        <f t="shared" si="119"/>
        <v>0</v>
      </c>
      <c r="EJ20" s="15">
        <f t="shared" si="120"/>
        <v>0</v>
      </c>
      <c r="EK20" s="5">
        <f t="shared" si="121"/>
        <v>0</v>
      </c>
      <c r="EL20" s="5">
        <f t="shared" si="122"/>
        <v>0</v>
      </c>
      <c r="EM20" s="5">
        <f t="shared" si="123"/>
        <v>0</v>
      </c>
      <c r="EN20" s="5">
        <f t="shared" si="124"/>
        <v>0</v>
      </c>
      <c r="EO20" s="5">
        <f t="shared" si="125"/>
        <v>0</v>
      </c>
      <c r="EP20" s="5">
        <f t="shared" si="126"/>
        <v>0</v>
      </c>
      <c r="EQ20" s="5">
        <f t="shared" si="127"/>
        <v>0</v>
      </c>
      <c r="ER20" s="5">
        <f t="shared" si="128"/>
        <v>0</v>
      </c>
      <c r="ES20" s="5">
        <f t="shared" si="129"/>
        <v>0</v>
      </c>
      <c r="ET20" s="5">
        <f t="shared" si="130"/>
        <v>0</v>
      </c>
      <c r="EU20" s="5">
        <f t="shared" si="131"/>
        <v>0</v>
      </c>
    </row>
    <row r="21" spans="1:151">
      <c r="A21">
        <v>60</v>
      </c>
      <c r="B21">
        <v>65</v>
      </c>
      <c r="C21">
        <v>578</v>
      </c>
      <c r="D21">
        <v>677</v>
      </c>
      <c r="E21">
        <v>894</v>
      </c>
      <c r="F21">
        <v>710</v>
      </c>
      <c r="G21">
        <v>869</v>
      </c>
      <c r="H21" s="15">
        <f t="shared" si="2"/>
        <v>7.9204512159390568</v>
      </c>
      <c r="I21" s="5">
        <f t="shared" si="3"/>
        <v>3.8246000000000002</v>
      </c>
      <c r="J21" s="5">
        <f t="shared" si="4"/>
        <v>7.6922062701435685</v>
      </c>
      <c r="K21" s="5">
        <f t="shared" si="5"/>
        <v>3.5438999999999998</v>
      </c>
      <c r="L21" s="5">
        <f t="shared" si="6"/>
        <v>7.7292704365660709</v>
      </c>
      <c r="M21" s="5">
        <f t="shared" si="7"/>
        <v>3.5438999999999998</v>
      </c>
      <c r="N21" s="5"/>
      <c r="O21" s="3" t="s">
        <v>18</v>
      </c>
      <c r="P21" s="4"/>
      <c r="Q21" s="4">
        <f>SUM(Q6:Q20)</f>
        <v>21733.758000000002</v>
      </c>
      <c r="R21" s="4"/>
      <c r="S21" s="4">
        <f>SUM(S6:S20)</f>
        <v>20768.603846153845</v>
      </c>
      <c r="T21" s="4"/>
      <c r="U21" s="4">
        <f>SUM(U6:U20)</f>
        <v>17789.057857142856</v>
      </c>
      <c r="V21" s="4"/>
      <c r="W21" s="4">
        <f>SUM(W6:W20)</f>
        <v>13965.402857142861</v>
      </c>
      <c r="X21" s="4"/>
      <c r="Y21" s="4">
        <f>SUM(Y6:Y20)</f>
        <v>13962.400909090908</v>
      </c>
      <c r="Z21" s="65" t="s">
        <v>40</v>
      </c>
      <c r="AA21" s="36">
        <f>SUM(AA4:AA20)</f>
        <v>1416.2</v>
      </c>
      <c r="AB21" s="36">
        <f t="shared" ref="AB21:AE21" si="145">SUM(AB4:AB20)</f>
        <v>1356.5384615384614</v>
      </c>
      <c r="AC21" s="36">
        <f t="shared" si="145"/>
        <v>1377.9285714285716</v>
      </c>
      <c r="AD21" s="36">
        <f t="shared" si="145"/>
        <v>1005.4285714285716</v>
      </c>
      <c r="AE21" s="37">
        <f t="shared" si="145"/>
        <v>995.18181818181824</v>
      </c>
      <c r="AF21" s="15"/>
      <c r="AG21" s="5">
        <f>SUM(AG4:AG20)</f>
        <v>16504.550673893933</v>
      </c>
      <c r="AH21" s="5">
        <f>SUM(AH4:AH20)</f>
        <v>6092.2619699329707</v>
      </c>
      <c r="AI21" s="5">
        <f>SUM(AI4:AI20)</f>
        <v>5290.7673261060645</v>
      </c>
      <c r="AK21">
        <f>SUM(AK4:AK20)</f>
        <v>17593.159522414298</v>
      </c>
      <c r="AL21">
        <f>SUM(AL4:AL20)</f>
        <v>6581.6144409895287</v>
      </c>
      <c r="AM21">
        <f>SUM(AM4:AM20)</f>
        <v>4202.1584775857018</v>
      </c>
      <c r="AO21">
        <f>SUM(AO4:AO20)</f>
        <v>17630.8457222385</v>
      </c>
      <c r="AP21">
        <f>SUM(AP4:AP20)</f>
        <v>6597.0622065720681</v>
      </c>
      <c r="AQ21">
        <f t="shared" si="24"/>
        <v>4102.9122777615012</v>
      </c>
      <c r="AR21" s="15"/>
      <c r="AS21">
        <f>SUM(AS4:AS20)</f>
        <v>16530.366678762199</v>
      </c>
      <c r="AT21">
        <f>SUM(AT4:AT20)</f>
        <v>5821.7709926313428</v>
      </c>
      <c r="AU21">
        <f>SUM(AU4:AU20)</f>
        <v>4238.2371673916459</v>
      </c>
      <c r="AW21">
        <f>SUM(AW4:AW20)</f>
        <v>17240.197912281095</v>
      </c>
      <c r="AX21">
        <f>SUM(AX4:AX20)</f>
        <v>6205.8406636510545</v>
      </c>
      <c r="AY21">
        <f>SUM(AY4:AY20)</f>
        <v>3528.4059338727475</v>
      </c>
      <c r="BA21">
        <f>SUM(BA4:BA20)</f>
        <v>17267.555369063983</v>
      </c>
      <c r="BB21">
        <f>SUM(BB4:BB20)</f>
        <v>6216.7955613904696</v>
      </c>
      <c r="BC21">
        <f>SUM(BC4:BC20)</f>
        <v>3501.0484770898593</v>
      </c>
      <c r="BD21" s="15"/>
      <c r="BE21">
        <f>SUM(BE4:BE20)</f>
        <v>14921.814049223556</v>
      </c>
      <c r="BF21">
        <f>SUM(BF4:BF20)</f>
        <v>5471.2451453112235</v>
      </c>
      <c r="BG21">
        <f>SUM(BG4:BG20)</f>
        <v>2867.2438079193003</v>
      </c>
      <c r="BH21" s="5"/>
      <c r="BI21">
        <f>SUM(BI4:BI20)</f>
        <v>15625.710035159684</v>
      </c>
      <c r="BJ21">
        <f>SUM(BJ4:BJ20)</f>
        <v>5807.0015512577957</v>
      </c>
      <c r="BK21">
        <f>SUM(BK4:BK20)</f>
        <v>2163.3478219831732</v>
      </c>
      <c r="BL21" s="5"/>
      <c r="BM21">
        <f>SUM(BM4:BM20)</f>
        <v>15648.392279519483</v>
      </c>
      <c r="BN21">
        <f>SUM(BN4:BN20)</f>
        <v>5816.4812478315016</v>
      </c>
      <c r="BO21">
        <f>SUM(BO4:BO20)</f>
        <v>2140.6655776233729</v>
      </c>
      <c r="BP21" s="15"/>
      <c r="BQ21">
        <f>SUM(BQ4:BQ20)</f>
        <v>12292.528375748192</v>
      </c>
      <c r="BR21">
        <f>SUM(BR4:BR20)</f>
        <v>4270.2083791490577</v>
      </c>
      <c r="BS21">
        <f>SUM(BS4:BS20)</f>
        <v>1672.8744813946682</v>
      </c>
      <c r="BT21" s="5"/>
      <c r="BU21">
        <f>SUM(BU4:BU20)</f>
        <v>12757.078232179485</v>
      </c>
      <c r="BV21">
        <f>SUM(BV4:BV20)</f>
        <v>4540.8612000856074</v>
      </c>
      <c r="BW21">
        <f>SUM(BW4:BW20)</f>
        <v>1208.3246249633753</v>
      </c>
      <c r="BX21" s="5"/>
      <c r="BY21">
        <f>SUM(BY4:BY20)</f>
        <v>12768.996339416521</v>
      </c>
      <c r="BZ21">
        <f>SUM(BZ4:BZ20)</f>
        <v>4545.7609847361136</v>
      </c>
      <c r="CA21">
        <f>SUM(CA4:CA20)</f>
        <v>1196.406517726341</v>
      </c>
      <c r="CB21" s="15"/>
      <c r="CC21" s="5">
        <f>SUM(CC4:CC20)</f>
        <v>12179.922326931784</v>
      </c>
      <c r="CD21" s="5">
        <f>SUM(CD4:CD20)</f>
        <v>4075.77954904544</v>
      </c>
      <c r="CE21" s="5">
        <f>SUM(CE4:CE20)</f>
        <v>1782.4785821591238</v>
      </c>
      <c r="CF21" s="5"/>
      <c r="CG21" s="5">
        <f>SUM(CG4:CG20)</f>
        <v>12579.760299390033</v>
      </c>
      <c r="CH21" s="5">
        <f>SUM(CH4:CH20)</f>
        <v>4342.9679465372701</v>
      </c>
      <c r="CI21" s="5">
        <f>SUM(CI4:CI20)</f>
        <v>1382.6406097008753</v>
      </c>
      <c r="CJ21" s="5"/>
      <c r="CK21" s="5">
        <f>SUM(CK4:CK20)</f>
        <v>12601.636508004156</v>
      </c>
      <c r="CL21" s="5">
        <f>SUM(CL4:CL20)</f>
        <v>4351.1433967936728</v>
      </c>
      <c r="CM21" s="5">
        <f>SUM(CM4:CM20)</f>
        <v>1360.7644010867532</v>
      </c>
      <c r="CN21" s="20"/>
      <c r="CO21" s="5">
        <f>SUM(CO4:CO20)</f>
        <v>7631.723869518506</v>
      </c>
      <c r="CP21" s="5">
        <f>SUM(CP4:CP20)</f>
        <v>2921.6100111264986</v>
      </c>
      <c r="CQ21" s="5">
        <f>SUM(CQ4:CQ20)</f>
        <v>14163.594130481491</v>
      </c>
      <c r="CS21" s="5">
        <f>SUM(CS4:CS20)</f>
        <v>8397.5841879089749</v>
      </c>
      <c r="CT21" s="5">
        <f>SUM(CT4:CT20)</f>
        <v>3230.4768397522448</v>
      </c>
      <c r="CU21" s="5">
        <f>SUM(CU4:CU20)</f>
        <v>13397.733812091023</v>
      </c>
      <c r="CW21" s="5">
        <f>SUM(CW4:CW20)</f>
        <v>8434.3360093759147</v>
      </c>
      <c r="CX21" s="5">
        <f>SUM(CX4:CX20)</f>
        <v>3244.4810113366834</v>
      </c>
      <c r="CY21" s="5">
        <f>SUM(CY4:CY20)</f>
        <v>13360.981990624085</v>
      </c>
      <c r="CZ21" s="15"/>
      <c r="DA21" s="5">
        <f>SUM(DA4:DA20)</f>
        <v>7757.053517095268</v>
      </c>
      <c r="DB21" s="5">
        <f>SUM(DB4:DB20)</f>
        <v>2800.9005315447744</v>
      </c>
      <c r="DC21" s="5">
        <f>SUM(DC4:DC20)</f>
        <v>13011.550329058578</v>
      </c>
      <c r="DD21" s="5"/>
      <c r="DE21" s="5">
        <f>SUM(DE4:DE20)</f>
        <v>8354.9113682976858</v>
      </c>
      <c r="DF21" s="5">
        <f>SUM(DF4:DF20)</f>
        <v>3065.1750267812913</v>
      </c>
      <c r="DG21" s="5">
        <f>SUM(DG4:DG20)</f>
        <v>12413.692477856159</v>
      </c>
      <c r="DH21" s="5"/>
      <c r="DI21" s="5">
        <f>SUM(DI4:DI20)</f>
        <v>8392.076449773489</v>
      </c>
      <c r="DJ21" s="5">
        <f>SUM(DJ4:DJ20)</f>
        <v>3078.7398536152641</v>
      </c>
      <c r="DK21" s="5">
        <f>SUM(DK4:DK20)</f>
        <v>12376.527396380356</v>
      </c>
      <c r="DL21" s="15"/>
      <c r="DM21" s="5">
        <f>SUM(DM4:DM20)</f>
        <v>7633.64286760705</v>
      </c>
      <c r="DN21" s="5">
        <f>SUM(DN4:DN20)</f>
        <v>2844.061702575345</v>
      </c>
      <c r="DO21" s="5">
        <f>SUM(DO4:DO20)</f>
        <v>10155.41498953581</v>
      </c>
      <c r="DQ21" s="5">
        <f>SUM(DQ4:DQ20)</f>
        <v>8315.5730295927351</v>
      </c>
      <c r="DR21" s="5">
        <f>SUM(DR4:DR20)</f>
        <v>3126.801590805967</v>
      </c>
      <c r="DS21" s="5">
        <f>SUM(DS4:DS20)</f>
        <v>9473.4848275501245</v>
      </c>
      <c r="DU21" s="5">
        <f>SUM(DU4:DU20)</f>
        <v>8352.2454480766828</v>
      </c>
      <c r="DV21" s="5">
        <f>SUM(DV4:DV20)</f>
        <v>3140.511753902897</v>
      </c>
      <c r="DW21" s="5">
        <f>SUM(DW4:DW20)</f>
        <v>9436.812409066175</v>
      </c>
      <c r="DX21" s="15"/>
      <c r="DY21" s="5">
        <f>SUM(DY4:DY20)</f>
        <v>5913.0953915700484</v>
      </c>
      <c r="DZ21" s="5">
        <f>SUM(DZ4:DZ20)</f>
        <v>2076.5628756479528</v>
      </c>
      <c r="EA21" s="5">
        <f>SUM(EA4:EA20)</f>
        <v>8052.3074655728115</v>
      </c>
      <c r="EC21" s="5">
        <f>SUM(EC4:EC20)</f>
        <v>6306.4577455945764</v>
      </c>
      <c r="ED21" s="5">
        <f>SUM(ED4:ED20)</f>
        <v>2263.4849050455391</v>
      </c>
      <c r="EE21" s="5">
        <f>SUM(EE4:EE20)</f>
        <v>7658.9451115482834</v>
      </c>
      <c r="EG21" s="5">
        <f>SUM(EG4:EG20)</f>
        <v>6334.7224477836853</v>
      </c>
      <c r="EH21" s="5">
        <f>SUM(EH4:EH20)</f>
        <v>2273.5817721169906</v>
      </c>
      <c r="EI21" s="5">
        <f>SUM(EI4:EI20)</f>
        <v>7630.6804093591754</v>
      </c>
      <c r="EJ21" s="15"/>
      <c r="EK21" s="5">
        <f>SUM(EK4:EK20)</f>
        <v>6087.2786804464222</v>
      </c>
      <c r="EL21" s="5">
        <f>SUM(EL4:EL20)</f>
        <v>2056.4025189663644</v>
      </c>
      <c r="EM21" s="5">
        <f>SUM(EM4:EM20)</f>
        <v>7875.1222286444863</v>
      </c>
      <c r="EO21" s="5">
        <f>SUM(EO4:EO20)</f>
        <v>6405.4131662360505</v>
      </c>
      <c r="EP21" s="5">
        <f>SUM(EP4:EP20)</f>
        <v>2227.2737318474219</v>
      </c>
      <c r="EQ21" s="5">
        <f>SUM(EQ4:EQ20)</f>
        <v>7556.987742854858</v>
      </c>
      <c r="ES21" s="5">
        <f>SUM(ES4:ES20)</f>
        <v>6434.4189862291241</v>
      </c>
      <c r="ET21" s="5">
        <f>SUM(ET4:ET20)</f>
        <v>2237.3354728451345</v>
      </c>
      <c r="EU21" s="5">
        <f>SUM(EU4:EU20)</f>
        <v>7527.9819228617844</v>
      </c>
    </row>
    <row r="22" spans="1:151">
      <c r="A22">
        <v>65</v>
      </c>
      <c r="B22">
        <v>70</v>
      </c>
      <c r="C22">
        <v>689</v>
      </c>
      <c r="D22">
        <v>848</v>
      </c>
      <c r="E22">
        <v>788</v>
      </c>
      <c r="F22">
        <v>769</v>
      </c>
      <c r="G22">
        <v>867</v>
      </c>
      <c r="H22" s="15">
        <f t="shared" si="2"/>
        <v>8.2541752124230889</v>
      </c>
      <c r="I22" s="5">
        <f t="shared" si="3"/>
        <v>3.9846000000000004</v>
      </c>
      <c r="J22" s="5">
        <f t="shared" si="4"/>
        <v>7.9245531790213901</v>
      </c>
      <c r="K22" s="5">
        <f t="shared" si="5"/>
        <v>3.6669</v>
      </c>
      <c r="L22" s="5">
        <f t="shared" si="6"/>
        <v>7.9630823322590096</v>
      </c>
      <c r="M22" s="5">
        <f t="shared" si="7"/>
        <v>3.6669</v>
      </c>
      <c r="N22" s="5"/>
      <c r="O22" s="15"/>
      <c r="P22" s="60" t="s">
        <v>19</v>
      </c>
      <c r="Q22" s="60"/>
      <c r="R22" s="60"/>
      <c r="S22" s="60"/>
      <c r="T22" s="60"/>
      <c r="U22" s="60"/>
      <c r="V22" s="60"/>
      <c r="W22" s="60"/>
      <c r="X22" s="60"/>
      <c r="Y22" s="60"/>
      <c r="Z22" s="66"/>
      <c r="AA22" s="12"/>
      <c r="AB22" s="12"/>
      <c r="AC22" s="12"/>
      <c r="AD22" s="12"/>
      <c r="AE22" s="33"/>
      <c r="AF22" s="15"/>
      <c r="AG22" s="5"/>
      <c r="AH22" s="5"/>
      <c r="AI22" s="5"/>
      <c r="AR22" s="15"/>
      <c r="BD22" s="15"/>
      <c r="BH22" s="5"/>
      <c r="BL22" s="5"/>
      <c r="BP22" s="15"/>
      <c r="BT22" s="5"/>
      <c r="BX22" s="5"/>
      <c r="CB22" s="15"/>
      <c r="CC22" s="5"/>
      <c r="CD22" s="5"/>
      <c r="CE22" s="5"/>
      <c r="CF22" s="5"/>
      <c r="CG22" s="5"/>
      <c r="CH22" s="5"/>
      <c r="CI22" s="5"/>
      <c r="CJ22" s="5"/>
      <c r="CK22" s="5"/>
      <c r="CL22" s="5"/>
      <c r="CM22" s="5"/>
      <c r="CN22" s="20"/>
      <c r="CO22" s="5"/>
      <c r="CP22" s="5"/>
      <c r="CQ22" s="5"/>
      <c r="CS22" s="5"/>
      <c r="CT22" s="5"/>
      <c r="CU22" s="5"/>
      <c r="CW22" s="5"/>
      <c r="CX22" s="5"/>
      <c r="CY22" s="5"/>
      <c r="CZ22" s="15"/>
      <c r="DA22" s="5"/>
      <c r="DB22" s="5"/>
      <c r="DC22" s="5"/>
      <c r="DD22" s="5"/>
      <c r="DE22" s="5"/>
      <c r="DF22" s="5"/>
      <c r="DG22" s="5"/>
      <c r="DH22" s="5"/>
      <c r="DI22" s="5"/>
      <c r="DJ22" s="5"/>
      <c r="DK22" s="5"/>
      <c r="DL22" s="15"/>
      <c r="DM22" s="5"/>
      <c r="DN22" s="5"/>
      <c r="DO22" s="5"/>
      <c r="DQ22" s="5"/>
      <c r="DR22" s="5"/>
      <c r="DS22" s="5"/>
      <c r="DU22" s="5"/>
      <c r="DV22" s="5"/>
      <c r="DW22" s="5"/>
      <c r="DX22" s="15"/>
      <c r="DY22" s="5"/>
      <c r="DZ22" s="5"/>
      <c r="EA22" s="5"/>
      <c r="EC22" s="5"/>
      <c r="ED22" s="5"/>
      <c r="EE22" s="5"/>
      <c r="EG22" s="5"/>
      <c r="EH22" s="5"/>
      <c r="EI22" s="5"/>
      <c r="EJ22" s="15"/>
      <c r="EK22" s="5"/>
      <c r="EL22" s="5"/>
      <c r="EM22" s="5"/>
      <c r="EO22" s="5"/>
      <c r="EP22" s="5"/>
      <c r="EQ22" s="5"/>
      <c r="ES22" s="5"/>
      <c r="ET22" s="5"/>
      <c r="EU22" s="5"/>
    </row>
    <row r="23" spans="1:151">
      <c r="A23">
        <v>70</v>
      </c>
      <c r="B23">
        <v>75</v>
      </c>
      <c r="C23">
        <v>776</v>
      </c>
      <c r="D23">
        <v>767</v>
      </c>
      <c r="E23">
        <v>689</v>
      </c>
      <c r="F23">
        <v>758</v>
      </c>
      <c r="G23">
        <v>711</v>
      </c>
      <c r="H23" s="15">
        <f t="shared" si="2"/>
        <v>8.5878992089071193</v>
      </c>
      <c r="I23" s="5">
        <f t="shared" si="3"/>
        <v>4.1445999999999996</v>
      </c>
      <c r="J23" s="5">
        <f t="shared" si="4"/>
        <v>8.15690008789921</v>
      </c>
      <c r="K23" s="5">
        <f t="shared" si="5"/>
        <v>3.7899000000000003</v>
      </c>
      <c r="L23" s="5">
        <f t="shared" si="6"/>
        <v>8.1968942279519492</v>
      </c>
      <c r="M23" s="5">
        <f t="shared" si="7"/>
        <v>3.7899000000000003</v>
      </c>
      <c r="N23" s="5"/>
      <c r="O23" s="15"/>
      <c r="P23" s="60" t="s">
        <v>5</v>
      </c>
      <c r="Q23" s="60"/>
      <c r="R23" s="60" t="s">
        <v>11</v>
      </c>
      <c r="S23" s="60"/>
      <c r="T23" s="60" t="s">
        <v>6</v>
      </c>
      <c r="U23" s="60"/>
      <c r="V23" s="60" t="s">
        <v>2</v>
      </c>
      <c r="W23" s="60"/>
      <c r="X23" s="60" t="s">
        <v>4</v>
      </c>
      <c r="Y23" s="60"/>
      <c r="Z23" s="66"/>
      <c r="AA23" s="38" t="s">
        <v>103</v>
      </c>
      <c r="AB23" s="13"/>
      <c r="AC23" s="13"/>
      <c r="AD23" s="13"/>
      <c r="AE23" s="35"/>
      <c r="AF23" s="15"/>
      <c r="AG23" s="5" t="s">
        <v>72</v>
      </c>
      <c r="AH23" s="5"/>
      <c r="AI23" s="5"/>
      <c r="AK23" s="5" t="s">
        <v>72</v>
      </c>
      <c r="AL23" s="5"/>
      <c r="AO23" s="5" t="s">
        <v>72</v>
      </c>
      <c r="AP23" s="5"/>
      <c r="AR23" s="15"/>
      <c r="AS23" s="5" t="s">
        <v>72</v>
      </c>
      <c r="AT23" s="5"/>
      <c r="AW23" s="5" t="s">
        <v>72</v>
      </c>
      <c r="AX23" s="5"/>
      <c r="BA23" s="5" t="s">
        <v>72</v>
      </c>
      <c r="BB23" s="5"/>
      <c r="BD23" s="15"/>
      <c r="BE23" s="5" t="s">
        <v>72</v>
      </c>
      <c r="BF23" s="5"/>
      <c r="BH23" s="5"/>
      <c r="BI23" s="5" t="s">
        <v>72</v>
      </c>
      <c r="BJ23" s="5"/>
      <c r="BL23" s="5"/>
      <c r="BM23" s="5" t="s">
        <v>72</v>
      </c>
      <c r="BN23" s="5"/>
      <c r="BP23" s="15"/>
      <c r="BQ23" s="5" t="s">
        <v>72</v>
      </c>
      <c r="BR23" s="5"/>
      <c r="BT23" s="5"/>
      <c r="BU23" s="5" t="s">
        <v>72</v>
      </c>
      <c r="BV23" s="5"/>
      <c r="BX23" s="5"/>
      <c r="BY23" s="5" t="s">
        <v>72</v>
      </c>
      <c r="BZ23" s="5"/>
      <c r="CB23" s="15"/>
      <c r="CC23" s="5" t="s">
        <v>72</v>
      </c>
      <c r="CD23" s="5"/>
      <c r="CE23" s="5"/>
      <c r="CF23" s="5"/>
      <c r="CG23" s="5" t="s">
        <v>72</v>
      </c>
      <c r="CH23" s="5"/>
      <c r="CI23" s="5"/>
      <c r="CJ23" s="5"/>
      <c r="CK23" s="5" t="s">
        <v>72</v>
      </c>
      <c r="CL23" s="5"/>
      <c r="CM23" s="5"/>
      <c r="CN23" s="20"/>
      <c r="CO23" s="5" t="s">
        <v>70</v>
      </c>
      <c r="CP23" s="5"/>
      <c r="CQ23" s="5"/>
      <c r="CS23" s="5" t="s">
        <v>70</v>
      </c>
      <c r="CT23" s="5"/>
      <c r="CU23" s="5"/>
      <c r="CW23" s="5" t="s">
        <v>70</v>
      </c>
      <c r="CX23" s="5"/>
      <c r="CY23" s="5"/>
      <c r="CZ23" s="15"/>
      <c r="DA23" s="5" t="s">
        <v>70</v>
      </c>
      <c r="DB23" s="5"/>
      <c r="DC23" s="5"/>
      <c r="DD23" s="5"/>
      <c r="DE23" s="5" t="s">
        <v>70</v>
      </c>
      <c r="DF23" s="5"/>
      <c r="DG23" s="5"/>
      <c r="DH23" s="5"/>
      <c r="DI23" s="5" t="s">
        <v>70</v>
      </c>
      <c r="DJ23" s="5"/>
      <c r="DK23" s="5"/>
      <c r="DL23" s="15"/>
      <c r="DM23" s="5" t="s">
        <v>70</v>
      </c>
      <c r="DN23" s="5"/>
      <c r="DO23" s="5"/>
      <c r="DQ23" s="5" t="s">
        <v>70</v>
      </c>
      <c r="DR23" s="5"/>
      <c r="DS23" s="5"/>
      <c r="DU23" s="5" t="s">
        <v>70</v>
      </c>
      <c r="DV23" s="5"/>
      <c r="DW23" s="5"/>
      <c r="DX23" s="15"/>
      <c r="DY23" s="5" t="s">
        <v>70</v>
      </c>
      <c r="DZ23" s="5"/>
      <c r="EA23" s="5"/>
      <c r="EC23" s="5" t="s">
        <v>70</v>
      </c>
      <c r="ED23" s="5"/>
      <c r="EE23" s="5"/>
      <c r="EG23" s="5" t="s">
        <v>70</v>
      </c>
      <c r="EH23" s="5"/>
      <c r="EI23" s="5"/>
      <c r="EJ23" s="15"/>
      <c r="EK23" s="5" t="s">
        <v>70</v>
      </c>
      <c r="EL23" s="5"/>
      <c r="EM23" s="5"/>
      <c r="EO23" s="5" t="s">
        <v>70</v>
      </c>
      <c r="EP23" s="5"/>
      <c r="EQ23" s="5"/>
      <c r="ES23" s="5" t="s">
        <v>70</v>
      </c>
      <c r="ET23" s="5"/>
      <c r="EU23" s="5"/>
    </row>
    <row r="24" spans="1:151">
      <c r="A24">
        <v>75</v>
      </c>
      <c r="B24">
        <v>80</v>
      </c>
      <c r="C24">
        <v>500</v>
      </c>
      <c r="D24">
        <v>538</v>
      </c>
      <c r="E24">
        <v>679</v>
      </c>
      <c r="F24">
        <v>620</v>
      </c>
      <c r="G24">
        <v>682</v>
      </c>
      <c r="H24" s="15">
        <f t="shared" si="2"/>
        <v>8.9216232053911515</v>
      </c>
      <c r="I24" s="5">
        <f t="shared" si="3"/>
        <v>4.3045999999999998</v>
      </c>
      <c r="J24" s="5">
        <f t="shared" si="4"/>
        <v>8.3892469967770289</v>
      </c>
      <c r="K24" s="5">
        <f t="shared" si="5"/>
        <v>3.9129</v>
      </c>
      <c r="L24" s="5">
        <f t="shared" si="6"/>
        <v>8.4307061236448888</v>
      </c>
      <c r="M24" s="5">
        <f t="shared" si="7"/>
        <v>3.9129</v>
      </c>
      <c r="N24" s="5"/>
      <c r="O24" s="15"/>
      <c r="Q24">
        <v>21741</v>
      </c>
      <c r="S24">
        <v>20771</v>
      </c>
      <c r="U24">
        <v>17789</v>
      </c>
      <c r="W24">
        <v>13722</v>
      </c>
      <c r="Y24">
        <v>13966</v>
      </c>
      <c r="Z24" s="67"/>
      <c r="AA24" s="13"/>
      <c r="AB24" s="13"/>
      <c r="AC24" s="13"/>
      <c r="AD24" s="13"/>
      <c r="AE24" s="35"/>
      <c r="AF24" s="15"/>
      <c r="AG24" s="5">
        <f>AG21</f>
        <v>16504.550673893933</v>
      </c>
      <c r="AH24" s="17">
        <f>AG24/Q21</f>
        <v>0.75939700229909302</v>
      </c>
      <c r="AI24" s="5"/>
      <c r="AK24" s="5">
        <f>AK21</f>
        <v>17593.159522414298</v>
      </c>
      <c r="AL24" s="17">
        <f>AK24/Q21</f>
        <v>0.80948538777390899</v>
      </c>
      <c r="AO24" s="5">
        <f>AO21</f>
        <v>17630.8457222385</v>
      </c>
      <c r="AP24" s="17">
        <f>AO24/Q21</f>
        <v>0.81121938149115769</v>
      </c>
      <c r="AR24" s="15"/>
      <c r="AS24" s="5">
        <f>AS21</f>
        <v>16530.366678762199</v>
      </c>
      <c r="AT24" s="17">
        <f>AS24/S21</f>
        <v>0.79593056910387705</v>
      </c>
      <c r="AW24" s="5">
        <f>AW21</f>
        <v>17240.197912281095</v>
      </c>
      <c r="AX24" s="17">
        <f>AW24/S21</f>
        <v>0.83010866016753559</v>
      </c>
      <c r="BA24" s="5">
        <f>BA21</f>
        <v>17267.555369063983</v>
      </c>
      <c r="BB24" s="17">
        <f>BA24/S21</f>
        <v>0.83142591081112927</v>
      </c>
      <c r="BD24" s="15"/>
      <c r="BE24" s="5">
        <f>BE21</f>
        <v>14921.814049223556</v>
      </c>
      <c r="BF24" s="17">
        <f>BE24/U21</f>
        <v>0.83881980535759437</v>
      </c>
      <c r="BH24" s="5"/>
      <c r="BI24" s="5">
        <f>BI21</f>
        <v>15625.710035159684</v>
      </c>
      <c r="BJ24" s="17">
        <f>BI24/U21</f>
        <v>0.87838884783240379</v>
      </c>
      <c r="BL24" s="5"/>
      <c r="BM24" s="5">
        <f>BM21</f>
        <v>15648.392279519483</v>
      </c>
      <c r="BN24" s="17">
        <f>BM24/U21</f>
        <v>0.87966391504180586</v>
      </c>
      <c r="BP24" s="15"/>
      <c r="BQ24" s="5">
        <f>BQ21</f>
        <v>12292.528375748192</v>
      </c>
      <c r="BR24" s="17">
        <f>BQ24/W21</f>
        <v>0.88021294491056901</v>
      </c>
      <c r="BT24" s="5"/>
      <c r="BU24" s="5">
        <f>BU21</f>
        <v>12757.078232179485</v>
      </c>
      <c r="BV24" s="17">
        <f>BU24/W21</f>
        <v>0.91347728115516869</v>
      </c>
      <c r="BX24" s="5"/>
      <c r="BY24" s="5">
        <f>BY21</f>
        <v>12768.996339416521</v>
      </c>
      <c r="BZ24" s="17">
        <f>BY24/W21</f>
        <v>0.91433068347796242</v>
      </c>
      <c r="CB24" s="15"/>
      <c r="CC24" s="5">
        <f>CC21</f>
        <v>12179.922326931784</v>
      </c>
      <c r="CD24" s="17">
        <f>CC24/Y21</f>
        <v>0.87233724387626255</v>
      </c>
      <c r="CE24" s="5"/>
      <c r="CF24" s="5"/>
      <c r="CG24" s="5">
        <f>CG21</f>
        <v>12579.760299390033</v>
      </c>
      <c r="CH24" s="17">
        <f>CG24/Y21</f>
        <v>0.90097400735709865</v>
      </c>
      <c r="CI24" s="5"/>
      <c r="CJ24" s="5"/>
      <c r="CK24" s="5">
        <f>CK21</f>
        <v>12601.636508004156</v>
      </c>
      <c r="CL24" s="17">
        <f>CK24/Y21</f>
        <v>0.9025408015464762</v>
      </c>
      <c r="CM24" s="5"/>
      <c r="CN24" s="20"/>
      <c r="CO24" s="5">
        <f>CO21</f>
        <v>7631.723869518506</v>
      </c>
      <c r="CP24" s="17">
        <f>CO24/Q21</f>
        <v>0.35114607743025872</v>
      </c>
      <c r="CQ24" s="5"/>
      <c r="CS24" s="5">
        <f>CS21</f>
        <v>8397.5841879089749</v>
      </c>
      <c r="CT24" s="17">
        <f>CS24/Q21</f>
        <v>0.38638436058361258</v>
      </c>
      <c r="CU24" s="5"/>
      <c r="CW24" s="5">
        <f>CW21</f>
        <v>8434.3360093759147</v>
      </c>
      <c r="CX24" s="17">
        <f>CW24/Q21</f>
        <v>0.38807536227172096</v>
      </c>
      <c r="CY24" s="5"/>
      <c r="CZ24" s="15"/>
      <c r="DA24" s="5">
        <f>DA21</f>
        <v>7757.053517095268</v>
      </c>
      <c r="DB24" s="17">
        <f>DA24/S21</f>
        <v>0.37349903607178697</v>
      </c>
      <c r="DC24" s="5"/>
      <c r="DD24" s="5"/>
      <c r="DE24" s="5">
        <f>DE21</f>
        <v>8354.9113682976858</v>
      </c>
      <c r="DF24" s="17">
        <f>DE24/S21</f>
        <v>0.40228565339238914</v>
      </c>
      <c r="DG24" s="5"/>
      <c r="DH24" s="5"/>
      <c r="DI24" s="5">
        <f>DI21</f>
        <v>8392.076449773489</v>
      </c>
      <c r="DJ24" s="17">
        <f>DI24/S21</f>
        <v>0.40407513725712596</v>
      </c>
      <c r="DK24" s="5"/>
      <c r="DL24" s="15"/>
      <c r="DM24" s="5">
        <f>DM21</f>
        <v>7633.64286760705</v>
      </c>
      <c r="DN24" s="17">
        <f>DM24/U21</f>
        <v>0.42912013266300703</v>
      </c>
      <c r="DO24" s="5"/>
      <c r="DQ24" s="5">
        <f>DQ21</f>
        <v>8315.5730295927351</v>
      </c>
      <c r="DR24" s="17">
        <f>DQ24/U21</f>
        <v>0.46745438102298237</v>
      </c>
      <c r="DS24" s="5"/>
      <c r="DU24" s="5">
        <f>DU21</f>
        <v>8352.2454480766828</v>
      </c>
      <c r="DV24" s="17">
        <f>DU24/U21</f>
        <v>0.46951589652191716</v>
      </c>
      <c r="DW24" s="5"/>
      <c r="DX24" s="15"/>
      <c r="DY24" s="5">
        <f>DY21</f>
        <v>5913.0953915700484</v>
      </c>
      <c r="DZ24" s="17">
        <f>DY24/W21</f>
        <v>0.42341029843945299</v>
      </c>
      <c r="EA24" s="5"/>
      <c r="EC24" s="5">
        <f>EC21</f>
        <v>6306.4577455945764</v>
      </c>
      <c r="ED24" s="17">
        <f>EC24/W21</f>
        <v>0.45157721621822194</v>
      </c>
      <c r="EE24" s="5"/>
      <c r="EG24" s="5">
        <f>EG21</f>
        <v>6334.7224477836853</v>
      </c>
      <c r="EH24" s="17">
        <f>EG24/W21</f>
        <v>0.45360112505051553</v>
      </c>
      <c r="EI24" s="5"/>
      <c r="EJ24" s="15"/>
      <c r="EK24" s="5">
        <f>EK21</f>
        <v>6087.2786804464222</v>
      </c>
      <c r="EL24" s="17">
        <f>EK24/Y21</f>
        <v>0.43597650003610772</v>
      </c>
      <c r="EM24" s="5"/>
      <c r="EO24" s="5">
        <f>EO21</f>
        <v>6405.4131662360505</v>
      </c>
      <c r="EP24" s="17">
        <f>EO24/Y21</f>
        <v>0.45876158462585698</v>
      </c>
      <c r="EQ24" s="5"/>
      <c r="ES24" s="5">
        <f>ES21</f>
        <v>6434.4189862291241</v>
      </c>
      <c r="ET24" s="17">
        <f>ES24/Y21</f>
        <v>0.4608390081421942</v>
      </c>
      <c r="EU24" s="5"/>
    </row>
    <row r="25" spans="1:151">
      <c r="A25">
        <v>80</v>
      </c>
      <c r="B25">
        <v>85</v>
      </c>
      <c r="C25">
        <v>550</v>
      </c>
      <c r="D25">
        <v>531</v>
      </c>
      <c r="E25">
        <v>489</v>
      </c>
      <c r="F25">
        <v>591</v>
      </c>
      <c r="G25">
        <v>623</v>
      </c>
      <c r="H25" s="15">
        <f t="shared" si="2"/>
        <v>9.2553472018751854</v>
      </c>
      <c r="I25" s="5">
        <f t="shared" si="3"/>
        <v>4.4645999999999999</v>
      </c>
      <c r="J25" s="5">
        <f t="shared" si="4"/>
        <v>8.6215939056548496</v>
      </c>
      <c r="K25" s="5">
        <f t="shared" si="5"/>
        <v>4.0358999999999998</v>
      </c>
      <c r="L25" s="5">
        <f t="shared" si="6"/>
        <v>8.6645180193378266</v>
      </c>
      <c r="M25" s="5">
        <f t="shared" si="7"/>
        <v>4.0358999999999998</v>
      </c>
      <c r="N25" s="5"/>
      <c r="O25" s="15"/>
      <c r="P25" s="60" t="s">
        <v>17</v>
      </c>
      <c r="Q25" s="60"/>
      <c r="R25" s="60"/>
      <c r="S25" s="60"/>
      <c r="T25" s="60"/>
      <c r="U25" s="60"/>
      <c r="V25" s="60"/>
      <c r="W25" s="60"/>
      <c r="X25" s="60"/>
      <c r="Y25" s="60"/>
      <c r="Z25" s="16"/>
      <c r="AA25" s="13"/>
      <c r="AB25" s="13"/>
      <c r="AC25" s="13"/>
      <c r="AD25" s="13"/>
      <c r="AE25" s="35"/>
      <c r="AF25" s="15"/>
      <c r="AG25" s="5" t="s">
        <v>45</v>
      </c>
      <c r="AH25" s="5"/>
      <c r="AI25" s="5"/>
      <c r="AK25" s="5" t="s">
        <v>45</v>
      </c>
      <c r="AL25" s="5"/>
      <c r="AO25" s="5" t="s">
        <v>45</v>
      </c>
      <c r="AP25" s="5"/>
      <c r="AR25" s="15"/>
      <c r="AS25" s="5" t="s">
        <v>45</v>
      </c>
      <c r="AT25" s="5"/>
      <c r="AW25" s="5" t="s">
        <v>45</v>
      </c>
      <c r="AX25" s="5"/>
      <c r="BA25" s="5" t="s">
        <v>45</v>
      </c>
      <c r="BB25" s="5"/>
      <c r="BD25" s="15"/>
      <c r="BE25" s="5" t="s">
        <v>45</v>
      </c>
      <c r="BF25" s="5"/>
      <c r="BH25" s="5"/>
      <c r="BI25" s="5" t="s">
        <v>45</v>
      </c>
      <c r="BJ25" s="5"/>
      <c r="BL25" s="5"/>
      <c r="BM25" s="5" t="s">
        <v>45</v>
      </c>
      <c r="BN25" s="5"/>
      <c r="BP25" s="15"/>
      <c r="BQ25" s="5" t="s">
        <v>45</v>
      </c>
      <c r="BR25" s="5"/>
      <c r="BT25" s="5"/>
      <c r="BU25" s="5" t="s">
        <v>45</v>
      </c>
      <c r="BV25" s="5"/>
      <c r="BX25" s="5"/>
      <c r="BY25" s="5" t="s">
        <v>45</v>
      </c>
      <c r="BZ25" s="5"/>
      <c r="CB25" s="15"/>
      <c r="CC25" s="5" t="s">
        <v>45</v>
      </c>
      <c r="CD25" s="5"/>
      <c r="CE25" s="5"/>
      <c r="CF25" s="5"/>
      <c r="CG25" s="5" t="s">
        <v>45</v>
      </c>
      <c r="CH25" s="5"/>
      <c r="CI25" s="5"/>
      <c r="CJ25" s="5"/>
      <c r="CK25" s="5" t="s">
        <v>45</v>
      </c>
      <c r="CL25" s="5"/>
      <c r="CM25" s="5"/>
      <c r="CN25" s="20"/>
      <c r="CO25" s="5" t="s">
        <v>71</v>
      </c>
      <c r="CP25" s="5"/>
      <c r="CQ25" s="5"/>
      <c r="CS25" s="5" t="s">
        <v>71</v>
      </c>
      <c r="CT25" s="5"/>
      <c r="CU25" s="5"/>
      <c r="CW25" s="5" t="s">
        <v>71</v>
      </c>
      <c r="CX25" s="5"/>
      <c r="CY25" s="5"/>
      <c r="CZ25" s="15"/>
      <c r="DA25" s="5" t="s">
        <v>71</v>
      </c>
      <c r="DB25" s="5"/>
      <c r="DC25" s="5"/>
      <c r="DD25" s="5"/>
      <c r="DE25" s="5" t="s">
        <v>71</v>
      </c>
      <c r="DF25" s="5"/>
      <c r="DG25" s="5"/>
      <c r="DH25" s="5"/>
      <c r="DI25" s="5" t="s">
        <v>71</v>
      </c>
      <c r="DJ25" s="5"/>
      <c r="DK25" s="5"/>
      <c r="DL25" s="15"/>
      <c r="DM25" s="5" t="s">
        <v>71</v>
      </c>
      <c r="DN25" s="5"/>
      <c r="DO25" s="5"/>
      <c r="DQ25" s="5" t="s">
        <v>71</v>
      </c>
      <c r="DR25" s="5"/>
      <c r="DS25" s="5"/>
      <c r="DU25" s="5" t="s">
        <v>71</v>
      </c>
      <c r="DV25" s="5"/>
      <c r="DW25" s="5"/>
      <c r="DX25" s="15"/>
      <c r="DY25" s="5" t="s">
        <v>71</v>
      </c>
      <c r="DZ25" s="5"/>
      <c r="EA25" s="5"/>
      <c r="EC25" s="5" t="s">
        <v>71</v>
      </c>
      <c r="ED25" s="5"/>
      <c r="EE25" s="5"/>
      <c r="EG25" s="5" t="s">
        <v>71</v>
      </c>
      <c r="EH25" s="5"/>
      <c r="EI25" s="5"/>
      <c r="EJ25" s="15"/>
      <c r="EK25" s="5" t="s">
        <v>71</v>
      </c>
      <c r="EL25" s="5"/>
      <c r="EM25" s="5"/>
      <c r="EO25" s="5" t="s">
        <v>71</v>
      </c>
      <c r="EP25" s="5"/>
      <c r="EQ25" s="5"/>
      <c r="ES25" s="5" t="s">
        <v>71</v>
      </c>
      <c r="ET25" s="5"/>
      <c r="EU25" s="5"/>
    </row>
    <row r="26" spans="1:151">
      <c r="A26">
        <v>85</v>
      </c>
      <c r="B26">
        <v>90</v>
      </c>
      <c r="C26">
        <v>419</v>
      </c>
      <c r="D26">
        <v>428</v>
      </c>
      <c r="E26">
        <v>227</v>
      </c>
      <c r="F26">
        <v>528</v>
      </c>
      <c r="G26">
        <v>526</v>
      </c>
      <c r="H26" s="15">
        <f t="shared" si="2"/>
        <v>9.5890711983592158</v>
      </c>
      <c r="I26" s="5">
        <f t="shared" si="3"/>
        <v>4.6246</v>
      </c>
      <c r="J26" s="5">
        <f t="shared" si="4"/>
        <v>8.8539408145326686</v>
      </c>
      <c r="K26" s="5">
        <f t="shared" si="5"/>
        <v>4.1589</v>
      </c>
      <c r="L26" s="5">
        <f t="shared" si="6"/>
        <v>8.8983299150307644</v>
      </c>
      <c r="M26" s="5">
        <f t="shared" si="7"/>
        <v>4.1589</v>
      </c>
      <c r="N26" s="5"/>
      <c r="O26" s="15"/>
      <c r="P26" s="60" t="s">
        <v>5</v>
      </c>
      <c r="Q26" s="60"/>
      <c r="R26" s="60" t="s">
        <v>11</v>
      </c>
      <c r="S26" s="60"/>
      <c r="T26" s="60" t="s">
        <v>6</v>
      </c>
      <c r="U26" s="60"/>
      <c r="V26" s="60" t="s">
        <v>2</v>
      </c>
      <c r="W26" s="60"/>
      <c r="X26" s="60" t="s">
        <v>4</v>
      </c>
      <c r="Y26" s="60"/>
      <c r="Z26" s="16"/>
      <c r="AA26" s="12"/>
      <c r="AB26" s="12"/>
      <c r="AC26" s="12"/>
      <c r="AD26" s="12"/>
      <c r="AE26" s="33"/>
      <c r="AF26" s="15"/>
      <c r="AG26" s="5">
        <f>Q21-(AH21+AI21)</f>
        <v>10350.728703960966</v>
      </c>
      <c r="AH26" s="17">
        <f>AG26/Q21</f>
        <v>0.47625121729803765</v>
      </c>
      <c r="AI26" s="5"/>
      <c r="AK26" s="5">
        <f>Q21-(AL21+AM21)</f>
        <v>10949.985081424771</v>
      </c>
      <c r="AL26" s="17">
        <f>AK26/Q21</f>
        <v>0.50382382473499387</v>
      </c>
      <c r="AO26" s="5">
        <f>Q21-(AP21+AQ21)</f>
        <v>11033.783515666433</v>
      </c>
      <c r="AP26" s="17">
        <f>AO26/Q21</f>
        <v>0.50767950557222696</v>
      </c>
      <c r="AR26" s="15"/>
      <c r="AS26" s="5">
        <f>S21-(AT21+AU21)</f>
        <v>10708.595686130855</v>
      </c>
      <c r="AT26" s="17">
        <f>AS26/S21</f>
        <v>0.51561461547710097</v>
      </c>
      <c r="AW26" s="5">
        <f>S21-(AX21+AY21)</f>
        <v>11034.357248630044</v>
      </c>
      <c r="AX26" s="17">
        <f>AW26/S21</f>
        <v>0.53129990491265044</v>
      </c>
      <c r="BA26" s="5">
        <f>S21-(BB21+BC21)</f>
        <v>11050.759807673516</v>
      </c>
      <c r="BB26" s="17">
        <f>BA26/S21</f>
        <v>0.53208968159503967</v>
      </c>
      <c r="BD26" s="15"/>
      <c r="BE26" s="5">
        <f>U21-(BF21+BG21)</f>
        <v>9450.5689039123317</v>
      </c>
      <c r="BF26" s="17">
        <f>BE26/U21</f>
        <v>0.5312574156431582</v>
      </c>
      <c r="BH26" s="5"/>
      <c r="BI26" s="5">
        <f>U21-(BJ21+BK21)</f>
        <v>9818.7084839018862</v>
      </c>
      <c r="BJ26" s="17">
        <f>BI26/U21</f>
        <v>0.5519521361250378</v>
      </c>
      <c r="BL26" s="5"/>
      <c r="BM26" s="5">
        <f>U21-(BN21+BO21)</f>
        <v>9831.9110316879814</v>
      </c>
      <c r="BN26" s="17">
        <f>BM26/U21</f>
        <v>0.55269430852630375</v>
      </c>
      <c r="BP26" s="15"/>
      <c r="BQ26" s="5">
        <f>W21-(BR21+BS21)</f>
        <v>8022.3199965991353</v>
      </c>
      <c r="BR26" s="17">
        <f>BQ26/W21</f>
        <v>0.57444243310861409</v>
      </c>
      <c r="BT26" s="5"/>
      <c r="BU26" s="5">
        <f>W21-(BV21+BW21)</f>
        <v>8216.2170320938785</v>
      </c>
      <c r="BV26" s="17">
        <f>BU26/W21</f>
        <v>0.58832653208364438</v>
      </c>
      <c r="BX26" s="5"/>
      <c r="BY26" s="5">
        <f>W21-(BZ21+CA21)</f>
        <v>8223.2353546804061</v>
      </c>
      <c r="BZ26" s="17">
        <f>BY26/W21</f>
        <v>0.58882908275535228</v>
      </c>
      <c r="CB26" s="15"/>
      <c r="CC26" s="5">
        <f>Y21-(CD21+CE21)</f>
        <v>8104.1427778863435</v>
      </c>
      <c r="CD26" s="17">
        <f>CC26/Y21</f>
        <v>0.5804261624238094</v>
      </c>
      <c r="CE26" s="5"/>
      <c r="CF26" s="5"/>
      <c r="CG26" s="5">
        <f>Y21-(CH21+CI21)</f>
        <v>8236.7923528527626</v>
      </c>
      <c r="CH26" s="17">
        <f>CG26/Y21</f>
        <v>0.58992664703459374</v>
      </c>
      <c r="CI26" s="5"/>
      <c r="CJ26" s="5"/>
      <c r="CK26" s="5">
        <f>Y21-(CL21+CM21)</f>
        <v>8250.4931112104823</v>
      </c>
      <c r="CL26" s="17">
        <f>CK26/Y21</f>
        <v>0.59090790795432557</v>
      </c>
      <c r="CM26" s="5"/>
      <c r="CN26" s="20"/>
      <c r="CO26" s="5">
        <f>Q21-(CP21+CQ21)</f>
        <v>4648.5538583920134</v>
      </c>
      <c r="CP26" s="17">
        <f>CO26/Q21</f>
        <v>0.21388633564393295</v>
      </c>
      <c r="CQ26" s="5"/>
      <c r="CS26" s="5">
        <f>Q21-(CT21+CU21)</f>
        <v>5105.5473481567351</v>
      </c>
      <c r="CT26" s="17">
        <f>CS26/Q21</f>
        <v>0.23491323259220678</v>
      </c>
      <c r="CU26" s="5"/>
      <c r="CW26" s="5">
        <f>Q21-(CX21+CY21)</f>
        <v>5128.2949980392332</v>
      </c>
      <c r="CX26" s="17">
        <f>CW26/Q21</f>
        <v>0.23595988314764677</v>
      </c>
      <c r="CY26" s="5"/>
      <c r="CZ26" s="15"/>
      <c r="DA26" s="5">
        <f>S21-(DB21+DC21)</f>
        <v>4956.1529855504923</v>
      </c>
      <c r="DB26" s="17">
        <f>DA26/S21</f>
        <v>0.23863679148891495</v>
      </c>
      <c r="DC26" s="5"/>
      <c r="DD26" s="5"/>
      <c r="DE26" s="5">
        <f>S21-(DF21+DG21)</f>
        <v>5289.7363415163945</v>
      </c>
      <c r="DF26" s="17">
        <f>DE26/S21</f>
        <v>0.25469869716331489</v>
      </c>
      <c r="DG26" s="5"/>
      <c r="DH26" s="5"/>
      <c r="DI26" s="5">
        <f>S21-(DJ21+DK21)</f>
        <v>5313.336596158224</v>
      </c>
      <c r="DJ26" s="17">
        <f>DI26/S21</f>
        <v>0.25583504002086327</v>
      </c>
      <c r="DK26" s="5"/>
      <c r="DL26" s="15"/>
      <c r="DM26" s="5">
        <f>U21-(DN21+DO21)</f>
        <v>4789.5811650317009</v>
      </c>
      <c r="DN26" s="17">
        <f>DM26/U21</f>
        <v>0.26924310458119827</v>
      </c>
      <c r="DO26" s="5"/>
      <c r="DQ26" s="5">
        <f>U21-(DR21+DS21)</f>
        <v>5188.7714387867636</v>
      </c>
      <c r="DR26" s="17">
        <f>DQ26/U21</f>
        <v>0.29168331906365191</v>
      </c>
      <c r="DS26" s="5"/>
      <c r="DU26" s="5">
        <f>U21-(DV21+DW21)</f>
        <v>5211.7336941737849</v>
      </c>
      <c r="DV26" s="17">
        <f>DU26/U21</f>
        <v>0.29297412690583347</v>
      </c>
      <c r="DW26" s="5"/>
      <c r="DX26" s="15"/>
      <c r="DY26" s="5">
        <f>W21-(DZ21+EA21)</f>
        <v>3836.5325159220956</v>
      </c>
      <c r="DZ26" s="17">
        <f>DY26/W21</f>
        <v>0.27471692404203224</v>
      </c>
      <c r="EA26" s="5"/>
      <c r="EC26" s="5">
        <f>W21-(ED21+EE21)</f>
        <v>4042.9728405490387</v>
      </c>
      <c r="ED26" s="17">
        <f>EC26/W21</f>
        <v>0.28949919181752687</v>
      </c>
      <c r="EE26" s="5"/>
      <c r="EG26" s="5">
        <f>W21-(EH21+EI21)</f>
        <v>4061.1406756666947</v>
      </c>
      <c r="EH26" s="17">
        <f>EG26/W21</f>
        <v>0.29080010918478805</v>
      </c>
      <c r="EI26" s="5"/>
      <c r="EJ26" s="15"/>
      <c r="EK26" s="5">
        <f>Y21-(EL21+EM21)</f>
        <v>4030.8761614800569</v>
      </c>
      <c r="EL26" s="17">
        <f>EK26/Y21</f>
        <v>0.28869505951913732</v>
      </c>
      <c r="EM26" s="5"/>
      <c r="EO26" s="5">
        <f>Y21-(EP21+EQ21)</f>
        <v>4178.1394343886277</v>
      </c>
      <c r="EP26" s="17">
        <f>EO26/Y21</f>
        <v>0.29924219062269186</v>
      </c>
      <c r="EQ26" s="5"/>
      <c r="ES26" s="5">
        <f>Y21-(ET21+EU21)</f>
        <v>4197.0835133839882</v>
      </c>
      <c r="ET26" s="17">
        <f>ES26/Y21</f>
        <v>0.30059898299090315</v>
      </c>
      <c r="EU26" s="5"/>
    </row>
    <row r="27" spans="1:151">
      <c r="A27">
        <v>90</v>
      </c>
      <c r="B27">
        <v>95</v>
      </c>
      <c r="C27">
        <v>121</v>
      </c>
      <c r="D27">
        <v>160</v>
      </c>
      <c r="E27">
        <v>87</v>
      </c>
      <c r="F27">
        <v>315</v>
      </c>
      <c r="G27">
        <v>306</v>
      </c>
      <c r="H27" s="15">
        <f t="shared" si="2"/>
        <v>9.922795194843248</v>
      </c>
      <c r="I27" s="5">
        <f t="shared" si="3"/>
        <v>4.7846000000000002</v>
      </c>
      <c r="J27" s="5">
        <f t="shared" si="4"/>
        <v>9.0862877234104893</v>
      </c>
      <c r="K27" s="5">
        <f t="shared" si="5"/>
        <v>4.2819000000000003</v>
      </c>
      <c r="L27" s="5">
        <f t="shared" si="6"/>
        <v>9.132141810723704</v>
      </c>
      <c r="M27" s="5">
        <f t="shared" si="7"/>
        <v>4.2819000000000003</v>
      </c>
      <c r="N27" s="5"/>
      <c r="O27" s="15"/>
      <c r="P27">
        <f>P4*3.413</f>
        <v>52.526069999999997</v>
      </c>
      <c r="R27">
        <f>R4*3.413</f>
        <v>52.253029999999995</v>
      </c>
      <c r="T27">
        <f>T4*3.413</f>
        <v>44.06183</v>
      </c>
      <c r="V27">
        <f>V4*3.413</f>
        <v>47.406570000000002</v>
      </c>
      <c r="X27">
        <f>X4*3.413</f>
        <v>47.884389999999996</v>
      </c>
      <c r="Z27" s="15"/>
      <c r="AA27" s="5"/>
      <c r="AB27" s="5"/>
      <c r="AC27" s="5"/>
      <c r="AD27" s="5"/>
      <c r="AE27" s="34"/>
      <c r="AF27" s="15"/>
      <c r="AG27" s="5"/>
      <c r="AH27" s="5"/>
      <c r="AI27" s="5"/>
      <c r="AR27" s="15"/>
      <c r="BD27" s="15"/>
      <c r="BE27" s="5"/>
      <c r="BF27" s="5"/>
      <c r="BG27" s="5"/>
      <c r="BH27" s="5"/>
      <c r="BI27" s="5"/>
      <c r="BJ27" s="5"/>
      <c r="BK27" s="5"/>
      <c r="BL27" s="5"/>
      <c r="BM27" s="5"/>
      <c r="BN27" s="5"/>
      <c r="BO27" s="5"/>
      <c r="BP27" s="15"/>
      <c r="BQ27" s="5"/>
      <c r="BR27" s="5"/>
      <c r="BS27" s="5"/>
      <c r="BT27" s="5"/>
      <c r="BU27" s="5"/>
      <c r="BV27" s="5"/>
      <c r="BW27" s="5"/>
      <c r="BX27" s="5"/>
      <c r="BY27" s="5"/>
      <c r="BZ27" s="5"/>
      <c r="CA27" s="5"/>
      <c r="CB27" s="15"/>
      <c r="CC27" s="5"/>
      <c r="CD27" s="5"/>
      <c r="CE27" s="5"/>
      <c r="CF27" s="5"/>
      <c r="CG27" s="5"/>
      <c r="CH27" s="5"/>
      <c r="CI27" s="5"/>
      <c r="CJ27" s="5"/>
      <c r="CK27" s="5"/>
      <c r="CL27" s="5"/>
      <c r="CM27" s="5"/>
      <c r="CN27" s="20"/>
      <c r="CZ27" s="15"/>
      <c r="DA27" s="5"/>
      <c r="DB27" s="5"/>
      <c r="DC27" s="5"/>
      <c r="DD27" s="5"/>
      <c r="DE27" s="5"/>
      <c r="DF27" s="5"/>
      <c r="DG27" s="5"/>
      <c r="DH27" s="5"/>
      <c r="DI27" s="5"/>
      <c r="DJ27" s="5"/>
      <c r="DK27" s="5"/>
      <c r="DL27" s="15"/>
      <c r="DX27" s="15"/>
      <c r="EJ27" s="15"/>
    </row>
    <row r="28" spans="1:151">
      <c r="A28">
        <v>95</v>
      </c>
      <c r="B28">
        <v>100</v>
      </c>
      <c r="C28">
        <v>36</v>
      </c>
      <c r="D28">
        <v>26</v>
      </c>
      <c r="E28">
        <v>14</v>
      </c>
      <c r="F28">
        <v>97</v>
      </c>
      <c r="G28">
        <v>101</v>
      </c>
      <c r="H28" s="15">
        <f t="shared" si="2"/>
        <v>10.256519191327278</v>
      </c>
      <c r="I28" s="5">
        <f t="shared" si="3"/>
        <v>4.9446000000000003</v>
      </c>
      <c r="J28" s="5">
        <f t="shared" si="4"/>
        <v>9.31863463228831</v>
      </c>
      <c r="K28" s="5">
        <f t="shared" si="5"/>
        <v>4.4048999999999996</v>
      </c>
      <c r="L28" s="5">
        <f t="shared" si="6"/>
        <v>9.3659537064166436</v>
      </c>
      <c r="M28" s="5">
        <f t="shared" si="7"/>
        <v>4.4048999999999996</v>
      </c>
      <c r="N28" s="5"/>
      <c r="O28" s="15"/>
      <c r="Z28" s="15"/>
      <c r="AA28" s="5"/>
      <c r="AB28" s="5"/>
      <c r="AC28" s="5"/>
      <c r="AD28" s="5"/>
      <c r="AE28" s="34"/>
      <c r="AF28" s="15"/>
      <c r="AG28" s="5"/>
      <c r="AH28" s="5"/>
      <c r="AI28" s="5"/>
      <c r="AR28" s="15"/>
      <c r="BD28" s="15"/>
      <c r="BE28" s="5"/>
      <c r="BF28" s="5"/>
      <c r="BG28" s="5"/>
      <c r="BH28" s="5"/>
      <c r="BI28" s="5"/>
      <c r="BJ28" s="5"/>
      <c r="BK28" s="5"/>
      <c r="BL28" s="5"/>
      <c r="BM28" s="5"/>
      <c r="BN28" s="5"/>
      <c r="BO28" s="5"/>
      <c r="BP28" s="15"/>
      <c r="BQ28" s="5"/>
      <c r="BR28" s="5"/>
      <c r="BS28" s="5"/>
      <c r="BT28" s="5"/>
      <c r="BU28" s="5"/>
      <c r="BV28" s="5"/>
      <c r="BW28" s="5"/>
      <c r="BX28" s="5"/>
      <c r="BY28" s="5"/>
      <c r="BZ28" s="5"/>
      <c r="CA28" s="5"/>
      <c r="CB28" s="15"/>
      <c r="CC28" s="5"/>
      <c r="CD28" s="5"/>
      <c r="CE28" s="5"/>
      <c r="CF28" s="5"/>
      <c r="CG28" s="5"/>
      <c r="CH28" s="5"/>
      <c r="CI28" s="5"/>
      <c r="CJ28" s="5"/>
      <c r="CK28" s="5"/>
      <c r="CL28" s="5"/>
      <c r="CM28" s="5"/>
      <c r="CN28" s="20"/>
      <c r="CZ28" s="15"/>
      <c r="DA28" s="5"/>
      <c r="DB28" s="5"/>
      <c r="DC28" s="5"/>
      <c r="DD28" s="5"/>
      <c r="DE28" s="5"/>
      <c r="DF28" s="5"/>
      <c r="DG28" s="5"/>
      <c r="DH28" s="5"/>
      <c r="DI28" s="5"/>
      <c r="DJ28" s="5"/>
      <c r="DK28" s="5"/>
      <c r="DL28" s="15"/>
      <c r="DX28" s="15"/>
      <c r="EJ28" s="15"/>
    </row>
    <row r="29" spans="1:151">
      <c r="A29">
        <v>100</v>
      </c>
      <c r="B29">
        <v>105</v>
      </c>
      <c r="C29">
        <v>5</v>
      </c>
      <c r="D29">
        <v>1</v>
      </c>
      <c r="E29">
        <v>0</v>
      </c>
      <c r="F29">
        <v>40</v>
      </c>
      <c r="G29">
        <v>21</v>
      </c>
      <c r="H29" s="15">
        <f t="shared" si="2"/>
        <v>10.590243187811311</v>
      </c>
      <c r="I29" s="5">
        <f t="shared" si="3"/>
        <v>5.1046000000000005</v>
      </c>
      <c r="J29" s="5">
        <f t="shared" si="4"/>
        <v>9.550981541166129</v>
      </c>
      <c r="K29" s="5">
        <f t="shared" si="5"/>
        <v>4.5278999999999998</v>
      </c>
      <c r="L29" s="5">
        <f t="shared" si="6"/>
        <v>9.5997656021095796</v>
      </c>
      <c r="M29" s="5">
        <f t="shared" si="7"/>
        <v>4.5278999999999998</v>
      </c>
      <c r="N29" s="5"/>
      <c r="O29" s="15"/>
      <c r="Z29" s="15"/>
      <c r="AA29" s="5"/>
      <c r="AB29" s="5"/>
      <c r="AC29" s="5"/>
      <c r="AD29" s="5"/>
      <c r="AE29" s="34"/>
      <c r="AF29" s="15"/>
      <c r="AG29" s="5"/>
      <c r="AH29" s="5"/>
      <c r="AI29" s="5"/>
      <c r="AR29" s="15"/>
      <c r="BD29" s="15"/>
      <c r="BE29" s="5"/>
      <c r="BF29" s="5"/>
      <c r="BG29" s="5"/>
      <c r="BH29" s="5"/>
      <c r="BI29" s="5"/>
      <c r="BJ29" s="5"/>
      <c r="BK29" s="5"/>
      <c r="BL29" s="5"/>
      <c r="BM29" s="5"/>
      <c r="BN29" s="5"/>
      <c r="BO29" s="5"/>
      <c r="BP29" s="15"/>
      <c r="BQ29" s="5"/>
      <c r="BR29" s="5"/>
      <c r="BS29" s="5"/>
      <c r="BT29" s="5"/>
      <c r="BU29" s="5"/>
      <c r="BV29" s="5"/>
      <c r="BW29" s="5"/>
      <c r="BX29" s="5"/>
      <c r="BY29" s="5"/>
      <c r="BZ29" s="5"/>
      <c r="CA29" s="5"/>
      <c r="CB29" s="15"/>
      <c r="CC29" s="5"/>
      <c r="CD29" s="5"/>
      <c r="CE29" s="5"/>
      <c r="CF29" s="5"/>
      <c r="CG29" s="5"/>
      <c r="CH29" s="5"/>
      <c r="CI29" s="5"/>
      <c r="CJ29" s="5"/>
      <c r="CK29" s="5"/>
      <c r="CL29" s="5"/>
      <c r="CM29" s="5"/>
      <c r="CN29" s="20"/>
      <c r="CZ29" s="15"/>
      <c r="DA29" s="5"/>
      <c r="DB29" s="5"/>
      <c r="DC29" s="5"/>
      <c r="DD29" s="5"/>
      <c r="DE29" s="5"/>
      <c r="DF29" s="5"/>
      <c r="DG29" s="5"/>
      <c r="DH29" s="5"/>
      <c r="DI29" s="5"/>
      <c r="DJ29" s="5"/>
      <c r="DK29" s="5"/>
      <c r="DL29" s="15"/>
      <c r="DX29" s="15"/>
      <c r="EJ29" s="15"/>
    </row>
    <row r="30" spans="1:151">
      <c r="A30">
        <v>105</v>
      </c>
      <c r="B30">
        <v>110</v>
      </c>
      <c r="C30">
        <v>0</v>
      </c>
      <c r="D30">
        <v>0</v>
      </c>
      <c r="E30">
        <v>0</v>
      </c>
      <c r="F30">
        <v>0</v>
      </c>
      <c r="G30">
        <v>0</v>
      </c>
      <c r="H30" s="15">
        <f t="shared" si="2"/>
        <v>10.923967184295343</v>
      </c>
      <c r="I30" s="5">
        <f t="shared" si="3"/>
        <v>5.2645999999999997</v>
      </c>
      <c r="J30" s="5">
        <f t="shared" si="4"/>
        <v>9.7833284500439515</v>
      </c>
      <c r="K30" s="5">
        <f t="shared" si="5"/>
        <v>4.6509</v>
      </c>
      <c r="L30" s="5">
        <f t="shared" si="6"/>
        <v>9.8335774978025192</v>
      </c>
      <c r="M30" s="5">
        <f t="shared" si="7"/>
        <v>4.6509</v>
      </c>
      <c r="N30" s="5"/>
      <c r="O30" s="15"/>
      <c r="Z30" s="15"/>
      <c r="AA30" s="5"/>
      <c r="AB30" s="5"/>
      <c r="AC30" s="5"/>
      <c r="AD30" s="5"/>
      <c r="AE30" s="34"/>
      <c r="AF30" s="15"/>
      <c r="AG30" s="5"/>
      <c r="AH30" s="5"/>
      <c r="AI30" s="5"/>
      <c r="AR30" s="15"/>
      <c r="BD30" s="15"/>
      <c r="BE30" s="5"/>
      <c r="BF30" s="5"/>
      <c r="BG30" s="5"/>
      <c r="BH30" s="5"/>
      <c r="BI30" s="5"/>
      <c r="BJ30" s="5"/>
      <c r="BK30" s="5"/>
      <c r="BL30" s="5"/>
      <c r="BM30" s="5"/>
      <c r="BN30" s="5"/>
      <c r="BO30" s="5"/>
      <c r="BP30" s="15"/>
      <c r="BQ30" s="5"/>
      <c r="BR30" s="5"/>
      <c r="BS30" s="5"/>
      <c r="BT30" s="5"/>
      <c r="BU30" s="5"/>
      <c r="BV30" s="5"/>
      <c r="BW30" s="5"/>
      <c r="BX30" s="5"/>
      <c r="BY30" s="5"/>
      <c r="BZ30" s="5"/>
      <c r="CA30" s="5"/>
      <c r="CB30" s="15"/>
      <c r="CC30" s="5"/>
      <c r="CD30" s="5"/>
      <c r="CE30" s="5"/>
      <c r="CF30" s="5"/>
      <c r="CG30" s="5"/>
      <c r="CH30" s="5"/>
      <c r="CI30" s="5"/>
      <c r="CJ30" s="5"/>
      <c r="CK30" s="5"/>
      <c r="CL30" s="5"/>
      <c r="CM30" s="5"/>
      <c r="CN30" s="20"/>
      <c r="CZ30" s="15"/>
      <c r="DA30" s="5"/>
      <c r="DB30" s="5"/>
      <c r="DC30" s="5"/>
      <c r="DD30" s="5"/>
      <c r="DE30" s="5"/>
      <c r="DF30" s="5"/>
      <c r="DG30" s="5"/>
      <c r="DH30" s="5"/>
      <c r="DI30" s="5"/>
      <c r="DJ30" s="5"/>
      <c r="DK30" s="5"/>
      <c r="DL30" s="15"/>
      <c r="DX30" s="15"/>
      <c r="EJ30" s="15"/>
    </row>
    <row r="31" spans="1:151">
      <c r="C31">
        <f>SUM(C4:C30)</f>
        <v>8760</v>
      </c>
      <c r="D31">
        <f>SUM(D4:D30)</f>
        <v>8760</v>
      </c>
      <c r="E31">
        <f>SUM(E4:E30)</f>
        <v>8760</v>
      </c>
      <c r="F31">
        <f>SUM(F4:F30)</f>
        <v>8760</v>
      </c>
      <c r="G31">
        <f>SUM(G4:G30)</f>
        <v>8760</v>
      </c>
      <c r="H31" s="15"/>
      <c r="I31" s="5"/>
      <c r="J31" s="5"/>
      <c r="K31" s="5"/>
      <c r="L31" s="5"/>
      <c r="M31" s="5"/>
      <c r="N31" s="5"/>
      <c r="O31" s="15"/>
      <c r="Z31" s="15"/>
      <c r="AA31" s="5"/>
      <c r="AB31" s="5"/>
      <c r="AC31" s="5"/>
      <c r="AD31" s="5"/>
      <c r="AE31" s="34"/>
      <c r="AF31" s="15"/>
      <c r="AG31" s="5"/>
      <c r="AH31" s="5"/>
      <c r="AI31" s="5"/>
      <c r="AR31" s="15"/>
      <c r="BD31" s="15"/>
      <c r="BE31" s="5"/>
      <c r="BF31" s="5"/>
      <c r="BG31" s="5"/>
      <c r="BH31" s="5"/>
      <c r="BI31" s="5"/>
      <c r="BJ31" s="5"/>
      <c r="BK31" s="5"/>
      <c r="BL31" s="5"/>
      <c r="BM31" s="5"/>
      <c r="BN31" s="5"/>
      <c r="BO31" s="5"/>
      <c r="BP31" s="15"/>
      <c r="BQ31" s="5"/>
      <c r="BR31" s="5"/>
      <c r="BS31" s="5"/>
      <c r="BT31" s="5"/>
      <c r="BU31" s="5"/>
      <c r="BV31" s="5"/>
      <c r="BW31" s="5"/>
      <c r="BX31" s="5"/>
      <c r="BY31" s="5"/>
      <c r="BZ31" s="5"/>
      <c r="CA31" s="5"/>
      <c r="CB31" s="15"/>
      <c r="CC31" s="5"/>
      <c r="CD31" s="5"/>
      <c r="CE31" s="5"/>
      <c r="CF31" s="5"/>
      <c r="CG31" s="5"/>
      <c r="CH31" s="5"/>
      <c r="CI31" s="5"/>
      <c r="CJ31" s="5"/>
      <c r="CK31" s="5"/>
      <c r="CL31" s="5"/>
      <c r="CM31" s="5"/>
      <c r="CN31" s="20"/>
      <c r="CZ31" s="15"/>
      <c r="DA31" s="5"/>
      <c r="DB31" s="5"/>
      <c r="DC31" s="5"/>
      <c r="DD31" s="5"/>
      <c r="DE31" s="5"/>
      <c r="DF31" s="5"/>
      <c r="DG31" s="5"/>
      <c r="DH31" s="5"/>
      <c r="DI31" s="5"/>
      <c r="DJ31" s="5"/>
      <c r="DK31" s="5"/>
      <c r="DL31" s="15"/>
      <c r="DX31" s="15"/>
      <c r="EJ31" s="15"/>
    </row>
    <row r="32" spans="1:151">
      <c r="H32" s="15"/>
      <c r="I32" s="5"/>
      <c r="J32" s="5"/>
      <c r="K32" s="5"/>
      <c r="L32" s="5"/>
      <c r="M32" s="5"/>
      <c r="N32" s="5"/>
      <c r="O32" s="15"/>
      <c r="Z32" s="15"/>
      <c r="AA32" s="5"/>
      <c r="AB32" s="5"/>
      <c r="AC32" s="5"/>
      <c r="AD32" s="5"/>
      <c r="AE32" s="34"/>
      <c r="AF32" s="15"/>
      <c r="AG32" s="5"/>
      <c r="AH32" s="5"/>
      <c r="AI32" s="5"/>
      <c r="AR32" s="15"/>
      <c r="BD32" s="15"/>
      <c r="BE32" s="5"/>
      <c r="BF32" s="5"/>
      <c r="BG32" s="5"/>
      <c r="BH32" s="5"/>
      <c r="BI32" s="5"/>
      <c r="BJ32" s="5"/>
      <c r="BK32" s="5"/>
      <c r="BL32" s="5"/>
      <c r="BM32" s="5"/>
      <c r="BN32" s="5"/>
      <c r="BO32" s="5"/>
      <c r="BP32" s="15"/>
      <c r="BQ32" s="5"/>
      <c r="BR32" s="5"/>
      <c r="BS32" s="5"/>
      <c r="BT32" s="5"/>
      <c r="BU32" s="5"/>
      <c r="BV32" s="5"/>
      <c r="BW32" s="5"/>
      <c r="BX32" s="5"/>
      <c r="BY32" s="5"/>
      <c r="BZ32" s="5"/>
      <c r="CA32" s="5"/>
      <c r="CB32" s="15"/>
      <c r="CC32" s="5"/>
      <c r="CD32" s="5"/>
      <c r="CE32" s="5"/>
      <c r="CF32" s="5"/>
      <c r="CG32" s="5"/>
      <c r="CH32" s="5"/>
      <c r="CI32" s="5"/>
      <c r="CJ32" s="5"/>
      <c r="CK32" s="5"/>
      <c r="CL32" s="5"/>
      <c r="CM32" s="5"/>
      <c r="CN32" s="20"/>
      <c r="CZ32" s="15"/>
      <c r="DA32" s="5"/>
      <c r="DB32" s="5"/>
      <c r="DC32" s="5"/>
      <c r="DD32" s="5"/>
      <c r="DE32" s="5"/>
      <c r="DF32" s="5"/>
      <c r="DG32" s="5"/>
      <c r="DH32" s="5"/>
      <c r="DI32" s="5"/>
      <c r="DJ32" s="5"/>
      <c r="DK32" s="5"/>
      <c r="DL32" s="15"/>
      <c r="EJ32" s="15"/>
    </row>
    <row r="33" spans="1:140">
      <c r="H33" s="15"/>
      <c r="I33" s="5"/>
      <c r="J33" s="5"/>
      <c r="K33" s="5"/>
      <c r="L33" s="5"/>
      <c r="M33" s="5"/>
      <c r="N33" s="5"/>
      <c r="O33" s="15"/>
      <c r="Z33" s="15"/>
      <c r="AA33" s="5"/>
      <c r="AB33" s="5"/>
      <c r="AC33" s="5"/>
      <c r="AD33" s="5"/>
      <c r="AE33" s="34"/>
      <c r="AF33" s="15"/>
      <c r="AG33" s="5"/>
      <c r="AH33" s="5"/>
      <c r="AI33" s="5"/>
      <c r="AR33" s="15"/>
      <c r="BD33" s="15"/>
      <c r="BE33" s="5"/>
      <c r="BF33" s="5"/>
      <c r="BG33" s="5"/>
      <c r="BH33" s="5"/>
      <c r="BI33" s="5"/>
      <c r="BJ33" s="5"/>
      <c r="BK33" s="5"/>
      <c r="BL33" s="5"/>
      <c r="BM33" s="5"/>
      <c r="BN33" s="5"/>
      <c r="BO33" s="5"/>
      <c r="BP33" s="15"/>
      <c r="BQ33" s="5"/>
      <c r="BR33" s="5"/>
      <c r="BS33" s="5"/>
      <c r="BT33" s="5"/>
      <c r="BU33" s="5"/>
      <c r="BV33" s="5"/>
      <c r="BW33" s="5"/>
      <c r="BX33" s="5"/>
      <c r="BY33" s="5"/>
      <c r="BZ33" s="5"/>
      <c r="CA33" s="5"/>
      <c r="CB33" s="15"/>
      <c r="CC33" s="5"/>
      <c r="CD33" s="5"/>
      <c r="CE33" s="5"/>
      <c r="CF33" s="5"/>
      <c r="CG33" s="5"/>
      <c r="CH33" s="5"/>
      <c r="CI33" s="5"/>
      <c r="CJ33" s="5"/>
      <c r="CK33" s="5"/>
      <c r="CL33" s="5"/>
      <c r="CM33" s="5"/>
      <c r="CN33" s="20"/>
      <c r="CZ33" s="15"/>
      <c r="DA33" s="5"/>
      <c r="DB33" s="5"/>
      <c r="DC33" s="5"/>
      <c r="DD33" s="5"/>
      <c r="DE33" s="5"/>
      <c r="DF33" s="5"/>
      <c r="DG33" s="5"/>
      <c r="DH33" s="5"/>
      <c r="DI33" s="5"/>
      <c r="DJ33" s="5"/>
      <c r="DK33" s="5"/>
      <c r="DL33" s="15"/>
      <c r="EJ33" s="15"/>
    </row>
    <row r="34" spans="1:140" ht="15" customHeight="1">
      <c r="A34" s="60" t="s">
        <v>12</v>
      </c>
      <c r="B34" s="60"/>
      <c r="C34" s="64" t="s">
        <v>13</v>
      </c>
      <c r="D34" s="64"/>
      <c r="E34" s="64"/>
      <c r="F34" s="64"/>
      <c r="G34" s="64"/>
      <c r="H34" s="61" t="s">
        <v>88</v>
      </c>
      <c r="I34" s="62"/>
      <c r="J34" s="62"/>
      <c r="K34" s="62"/>
      <c r="L34" s="62"/>
      <c r="M34" s="62"/>
      <c r="N34" s="62"/>
      <c r="O34" s="18"/>
      <c r="P34" s="64" t="s">
        <v>89</v>
      </c>
      <c r="Q34" s="64"/>
      <c r="R34" s="64"/>
      <c r="S34" s="64"/>
      <c r="T34" s="64"/>
      <c r="U34" s="64"/>
      <c r="V34" s="64"/>
      <c r="W34" s="64"/>
      <c r="X34" s="64"/>
      <c r="Y34" s="64"/>
      <c r="Z34" s="61" t="s">
        <v>103</v>
      </c>
      <c r="AA34" s="62"/>
      <c r="AB34" s="62"/>
      <c r="AC34" s="62"/>
      <c r="AD34" s="62"/>
      <c r="AE34" s="68"/>
      <c r="AF34" s="61" t="s">
        <v>102</v>
      </c>
      <c r="AG34" s="62"/>
      <c r="AH34" s="62"/>
      <c r="AI34" s="62"/>
      <c r="AJ34" s="62"/>
      <c r="AK34" s="62"/>
      <c r="AL34" s="62"/>
      <c r="AM34" s="62"/>
      <c r="AN34" s="62"/>
      <c r="AO34" s="62"/>
      <c r="AP34" s="62"/>
      <c r="AQ34" s="68"/>
      <c r="AR34" s="15"/>
      <c r="BD34" s="15"/>
      <c r="BE34" s="5"/>
      <c r="BF34" s="5"/>
      <c r="BG34" s="5"/>
      <c r="BH34" s="5"/>
      <c r="BI34" s="5"/>
      <c r="BJ34" s="5"/>
      <c r="BK34" s="5"/>
      <c r="BL34" s="5"/>
      <c r="BM34" s="5"/>
      <c r="BN34" s="5"/>
      <c r="BO34" s="5"/>
      <c r="BP34" s="15"/>
      <c r="BQ34" s="5"/>
      <c r="BR34" s="5"/>
      <c r="BS34" s="5"/>
      <c r="BT34" s="5"/>
      <c r="BU34" s="5"/>
      <c r="BV34" s="5"/>
      <c r="BW34" s="5"/>
      <c r="BX34" s="5"/>
      <c r="BY34" s="5"/>
      <c r="BZ34" s="5"/>
      <c r="CA34" s="5"/>
      <c r="CB34" s="15"/>
      <c r="CC34" s="5"/>
      <c r="CD34" s="5"/>
      <c r="CE34" s="5"/>
      <c r="CF34" s="5"/>
      <c r="CG34" s="5"/>
      <c r="CH34" s="5"/>
      <c r="CI34" s="5"/>
      <c r="CJ34" s="5"/>
      <c r="CK34" s="5"/>
      <c r="CL34" s="5"/>
      <c r="CM34" s="5"/>
      <c r="CN34" s="20"/>
      <c r="CZ34" s="15"/>
      <c r="DA34" s="5"/>
      <c r="DB34" s="5"/>
      <c r="DC34" s="5"/>
      <c r="DD34" s="5"/>
      <c r="DE34" s="5"/>
      <c r="DF34" s="5"/>
      <c r="DG34" s="5"/>
      <c r="DH34" s="5"/>
      <c r="DI34" s="5"/>
      <c r="DJ34" s="5"/>
      <c r="DK34" s="5"/>
      <c r="DL34" s="15"/>
    </row>
    <row r="35" spans="1:140">
      <c r="A35" s="60"/>
      <c r="B35" s="60"/>
      <c r="C35" s="64"/>
      <c r="D35" s="64"/>
      <c r="E35" s="64"/>
      <c r="F35" s="64"/>
      <c r="G35" s="64"/>
      <c r="H35" s="61"/>
      <c r="I35" s="62"/>
      <c r="J35" s="62"/>
      <c r="K35" s="62"/>
      <c r="L35" s="62"/>
      <c r="M35" s="62"/>
      <c r="N35" s="62"/>
      <c r="O35" s="18"/>
      <c r="P35" s="64"/>
      <c r="Q35" s="64"/>
      <c r="R35" s="64"/>
      <c r="S35" s="64"/>
      <c r="T35" s="64"/>
      <c r="U35" s="64"/>
      <c r="V35" s="64"/>
      <c r="W35" s="64"/>
      <c r="X35" s="64"/>
      <c r="Y35" s="64"/>
      <c r="Z35" s="61"/>
      <c r="AA35" s="62"/>
      <c r="AB35" s="62"/>
      <c r="AC35" s="62"/>
      <c r="AD35" s="62"/>
      <c r="AE35" s="68"/>
      <c r="AF35" s="61"/>
      <c r="AG35" s="62"/>
      <c r="AH35" s="62"/>
      <c r="AI35" s="62"/>
      <c r="AJ35" s="62"/>
      <c r="AK35" s="62"/>
      <c r="AL35" s="62"/>
      <c r="AM35" s="62"/>
      <c r="AN35" s="62"/>
      <c r="AO35" s="62"/>
      <c r="AP35" s="62"/>
      <c r="AQ35" s="68"/>
      <c r="AR35" s="15"/>
      <c r="BD35" s="15"/>
      <c r="BE35" s="5"/>
      <c r="BF35" s="5"/>
      <c r="BG35" s="5"/>
      <c r="BH35" s="5"/>
      <c r="BI35" s="5"/>
      <c r="BJ35" s="5"/>
      <c r="BK35" s="5"/>
      <c r="BL35" s="5"/>
      <c r="BM35" s="5"/>
      <c r="BN35" s="5"/>
      <c r="BO35" s="5"/>
      <c r="BP35" s="15"/>
      <c r="BQ35" s="5"/>
      <c r="BR35" s="5"/>
      <c r="BS35" s="5"/>
      <c r="BT35" s="5"/>
      <c r="BU35" s="5"/>
      <c r="BV35" s="5"/>
      <c r="BW35" s="5"/>
      <c r="BX35" s="5"/>
      <c r="BY35" s="5"/>
      <c r="BZ35" s="5"/>
      <c r="CA35" s="5"/>
      <c r="CN35" s="20"/>
      <c r="CZ35" s="15"/>
      <c r="DA35" s="5"/>
      <c r="DB35" s="5"/>
      <c r="DC35" s="5"/>
      <c r="DD35" s="5"/>
      <c r="DE35" s="5"/>
      <c r="DF35" s="5"/>
      <c r="DG35" s="5"/>
      <c r="DH35" s="5"/>
      <c r="DI35" s="5"/>
      <c r="DJ35" s="5"/>
      <c r="DK35" s="5"/>
      <c r="DL35" s="15"/>
    </row>
    <row r="36" spans="1:140">
      <c r="A36" s="60"/>
      <c r="B36" s="60"/>
      <c r="C36" s="64"/>
      <c r="D36" s="64"/>
      <c r="E36" s="64"/>
      <c r="F36" s="64"/>
      <c r="G36" s="64"/>
      <c r="H36" s="61"/>
      <c r="I36" s="62"/>
      <c r="J36" s="62"/>
      <c r="K36" s="62"/>
      <c r="L36" s="62"/>
      <c r="M36" s="62"/>
      <c r="N36" s="62"/>
      <c r="O36" s="18"/>
      <c r="P36" s="64"/>
      <c r="Q36" s="64"/>
      <c r="R36" s="64"/>
      <c r="S36" s="64"/>
      <c r="T36" s="64"/>
      <c r="U36" s="64"/>
      <c r="V36" s="64"/>
      <c r="W36" s="64"/>
      <c r="X36" s="64"/>
      <c r="Y36" s="64"/>
      <c r="Z36" s="61"/>
      <c r="AA36" s="62"/>
      <c r="AB36" s="62"/>
      <c r="AC36" s="62"/>
      <c r="AD36" s="62"/>
      <c r="AE36" s="68"/>
      <c r="AF36" s="61"/>
      <c r="AG36" s="62"/>
      <c r="AH36" s="62"/>
      <c r="AI36" s="62"/>
      <c r="AJ36" s="62"/>
      <c r="AK36" s="62"/>
      <c r="AL36" s="62"/>
      <c r="AM36" s="62"/>
      <c r="AN36" s="62"/>
      <c r="AO36" s="62"/>
      <c r="AP36" s="62"/>
      <c r="AQ36" s="68"/>
      <c r="AR36" s="15"/>
      <c r="BD36" s="15"/>
      <c r="BE36" s="5"/>
      <c r="BF36" s="5"/>
      <c r="BG36" s="5"/>
      <c r="BH36" s="5"/>
      <c r="BI36" s="5"/>
      <c r="BJ36" s="5"/>
      <c r="BK36" s="5"/>
      <c r="BL36" s="5"/>
      <c r="BM36" s="5"/>
      <c r="BN36" s="5"/>
      <c r="BO36" s="5"/>
      <c r="BP36" s="15"/>
      <c r="BQ36" s="5"/>
      <c r="BR36" s="5"/>
      <c r="BS36" s="5"/>
      <c r="BT36" s="5"/>
      <c r="BU36" s="5"/>
      <c r="BV36" s="5"/>
      <c r="BW36" s="5"/>
      <c r="BX36" s="5"/>
      <c r="BY36" s="5"/>
      <c r="BZ36" s="5"/>
      <c r="CA36" s="5"/>
      <c r="CN36" s="20"/>
      <c r="CZ36" s="15"/>
      <c r="DA36" s="5"/>
      <c r="DB36" s="5"/>
      <c r="DC36" s="5"/>
      <c r="DD36" s="5"/>
      <c r="DE36" s="5"/>
      <c r="DF36" s="5"/>
      <c r="DG36" s="5"/>
      <c r="DH36" s="5"/>
      <c r="DI36" s="5"/>
      <c r="DJ36" s="5"/>
      <c r="DK36" s="5"/>
    </row>
    <row r="37" spans="1:140">
      <c r="A37" s="60"/>
      <c r="B37" s="60"/>
      <c r="C37" s="64"/>
      <c r="D37" s="64"/>
      <c r="E37" s="64"/>
      <c r="F37" s="64"/>
      <c r="G37" s="64"/>
      <c r="H37" s="61"/>
      <c r="I37" s="62"/>
      <c r="J37" s="62"/>
      <c r="K37" s="62"/>
      <c r="L37" s="62"/>
      <c r="M37" s="62"/>
      <c r="N37" s="62"/>
      <c r="O37" s="18"/>
      <c r="P37" s="64"/>
      <c r="Q37" s="64"/>
      <c r="R37" s="64"/>
      <c r="S37" s="64"/>
      <c r="T37" s="64"/>
      <c r="U37" s="64"/>
      <c r="V37" s="64"/>
      <c r="W37" s="64"/>
      <c r="X37" s="64"/>
      <c r="Y37" s="64"/>
      <c r="Z37" s="61"/>
      <c r="AA37" s="62"/>
      <c r="AB37" s="62"/>
      <c r="AC37" s="62"/>
      <c r="AD37" s="62"/>
      <c r="AE37" s="68"/>
      <c r="AF37" s="61"/>
      <c r="AG37" s="62"/>
      <c r="AH37" s="62"/>
      <c r="AI37" s="62"/>
      <c r="AJ37" s="62"/>
      <c r="AK37" s="62"/>
      <c r="AL37" s="62"/>
      <c r="AM37" s="62"/>
      <c r="AN37" s="62"/>
      <c r="AO37" s="62"/>
      <c r="AP37" s="62"/>
      <c r="AQ37" s="68"/>
      <c r="AR37" s="15"/>
      <c r="BD37" s="15"/>
      <c r="BE37" s="5"/>
      <c r="BF37" s="5"/>
      <c r="BG37" s="5"/>
      <c r="BH37" s="5"/>
      <c r="BI37" s="5"/>
      <c r="BJ37" s="5"/>
      <c r="BK37" s="5"/>
      <c r="BL37" s="5"/>
      <c r="BM37" s="5"/>
      <c r="BN37" s="5"/>
      <c r="BO37" s="5"/>
      <c r="BP37" s="15"/>
      <c r="BQ37" s="5"/>
      <c r="BR37" s="5"/>
      <c r="BS37" s="5"/>
      <c r="BT37" s="5"/>
      <c r="BU37" s="5"/>
      <c r="BV37" s="5"/>
      <c r="BW37" s="5"/>
      <c r="BX37" s="5"/>
      <c r="BY37" s="5"/>
      <c r="BZ37" s="5"/>
      <c r="CA37" s="5"/>
      <c r="CN37" s="20"/>
      <c r="CZ37" s="15"/>
      <c r="DA37" s="5"/>
      <c r="DB37" s="5"/>
      <c r="DC37" s="5"/>
      <c r="DD37" s="5"/>
      <c r="DE37" s="5"/>
      <c r="DF37" s="5"/>
      <c r="DG37" s="5"/>
      <c r="DH37" s="5"/>
      <c r="DI37" s="5"/>
      <c r="DJ37" s="5"/>
      <c r="DK37" s="5"/>
    </row>
    <row r="38" spans="1:140">
      <c r="H38" s="15"/>
      <c r="I38" s="5"/>
      <c r="J38" s="5"/>
      <c r="K38" s="5"/>
      <c r="L38" s="5"/>
      <c r="M38" s="5"/>
      <c r="N38" s="5"/>
      <c r="O38" s="15"/>
      <c r="P38" s="64"/>
      <c r="Q38" s="64"/>
      <c r="R38" s="64"/>
      <c r="S38" s="64"/>
      <c r="T38" s="64"/>
      <c r="U38" s="64"/>
      <c r="V38" s="64"/>
      <c r="W38" s="64"/>
      <c r="X38" s="64"/>
      <c r="Y38" s="64"/>
      <c r="Z38" s="61"/>
      <c r="AA38" s="62"/>
      <c r="AB38" s="62"/>
      <c r="AC38" s="62"/>
      <c r="AD38" s="62"/>
      <c r="AE38" s="68"/>
      <c r="AF38" s="61"/>
      <c r="AG38" s="62"/>
      <c r="AH38" s="62"/>
      <c r="AI38" s="62"/>
      <c r="AJ38" s="62"/>
      <c r="AK38" s="62"/>
      <c r="AL38" s="62"/>
      <c r="AM38" s="62"/>
      <c r="AN38" s="62"/>
      <c r="AO38" s="62"/>
      <c r="AP38" s="62"/>
      <c r="AQ38" s="68"/>
      <c r="AR38" s="15"/>
      <c r="BD38" s="15"/>
      <c r="BE38" s="5"/>
      <c r="BF38" s="5"/>
      <c r="BG38" s="5"/>
      <c r="BH38" s="5"/>
      <c r="BI38" s="5"/>
      <c r="BJ38" s="5"/>
      <c r="BK38" s="5"/>
      <c r="BL38" s="5"/>
      <c r="BM38" s="5"/>
      <c r="BN38" s="5"/>
      <c r="BO38" s="5"/>
      <c r="BP38" s="15"/>
      <c r="BQ38" s="5"/>
      <c r="BR38" s="5"/>
      <c r="BS38" s="5"/>
      <c r="BT38" s="5"/>
      <c r="BU38" s="5"/>
      <c r="BV38" s="5"/>
      <c r="BW38" s="5"/>
      <c r="BX38" s="5"/>
      <c r="BY38" s="5"/>
      <c r="BZ38" s="5"/>
      <c r="CA38" s="5"/>
      <c r="CN38" s="20"/>
      <c r="CZ38" s="15"/>
      <c r="DA38" s="5"/>
      <c r="DB38" s="5"/>
      <c r="DC38" s="5"/>
      <c r="DD38" s="5"/>
      <c r="DE38" s="5"/>
      <c r="DF38" s="5"/>
      <c r="DG38" s="5"/>
      <c r="DH38" s="5"/>
      <c r="DI38" s="5"/>
      <c r="DJ38" s="5"/>
      <c r="DK38" s="5"/>
    </row>
    <row r="39" spans="1:140">
      <c r="H39" s="15"/>
      <c r="I39" s="5"/>
      <c r="J39" s="5"/>
      <c r="K39" s="5"/>
      <c r="L39" s="5"/>
      <c r="M39" s="5"/>
      <c r="N39" s="5"/>
      <c r="P39" s="2"/>
      <c r="Q39" s="2"/>
      <c r="R39" s="2"/>
      <c r="S39" s="2"/>
      <c r="T39" s="2"/>
      <c r="U39" s="2"/>
      <c r="V39" s="2"/>
      <c r="W39" s="2"/>
      <c r="X39" s="2"/>
      <c r="Y39" s="2"/>
      <c r="Z39" s="18"/>
      <c r="AA39" s="13"/>
      <c r="AB39" s="13"/>
      <c r="AC39" s="13"/>
      <c r="AD39" s="13"/>
      <c r="AE39" s="35"/>
      <c r="AF39" s="61"/>
      <c r="AG39" s="62"/>
      <c r="AH39" s="62"/>
      <c r="AI39" s="62"/>
      <c r="AJ39" s="62"/>
      <c r="AK39" s="62"/>
      <c r="AL39" s="62"/>
      <c r="AM39" s="62"/>
      <c r="AN39" s="62"/>
      <c r="AO39" s="62"/>
      <c r="AP39" s="62"/>
      <c r="AQ39" s="68"/>
      <c r="AR39" s="15"/>
      <c r="BD39" s="15"/>
      <c r="BE39" s="5"/>
      <c r="BF39" s="5"/>
      <c r="BG39" s="5"/>
      <c r="BH39" s="5"/>
      <c r="BI39" s="5"/>
      <c r="BJ39" s="5"/>
      <c r="BK39" s="5"/>
      <c r="BL39" s="5"/>
      <c r="BM39" s="5"/>
      <c r="BN39" s="5"/>
      <c r="BO39" s="5"/>
      <c r="CN39" s="20"/>
      <c r="CZ39" s="15"/>
      <c r="DA39" s="5"/>
      <c r="DB39" s="5"/>
      <c r="DC39" s="5"/>
      <c r="DD39" s="5"/>
      <c r="DE39" s="5"/>
      <c r="DF39" s="5"/>
      <c r="DG39" s="5"/>
      <c r="DH39" s="5"/>
      <c r="DI39" s="5"/>
      <c r="DJ39" s="5"/>
      <c r="DK39" s="5"/>
    </row>
    <row r="40" spans="1:140">
      <c r="P40" s="2"/>
      <c r="Q40" s="2"/>
      <c r="R40" s="2"/>
      <c r="S40" s="2"/>
      <c r="T40" s="2"/>
      <c r="U40" s="2"/>
      <c r="V40" s="2"/>
      <c r="W40" s="2"/>
      <c r="X40" s="2"/>
      <c r="Y40" s="2"/>
      <c r="Z40" s="18"/>
      <c r="AA40" s="13"/>
      <c r="AB40" s="13"/>
      <c r="AC40" s="13"/>
      <c r="AD40" s="13"/>
      <c r="AE40" s="35"/>
      <c r="AF40" s="61"/>
      <c r="AG40" s="62"/>
      <c r="AH40" s="62"/>
      <c r="AI40" s="62"/>
      <c r="AJ40" s="62"/>
      <c r="AK40" s="62"/>
      <c r="AL40" s="62"/>
      <c r="AM40" s="62"/>
      <c r="AN40" s="62"/>
      <c r="AO40" s="62"/>
      <c r="AP40" s="62"/>
      <c r="AQ40" s="68"/>
      <c r="AR40" s="15"/>
      <c r="BD40" s="15"/>
      <c r="BE40" s="5"/>
      <c r="BF40" s="5"/>
      <c r="BG40" s="5"/>
      <c r="BH40" s="5"/>
      <c r="BI40" s="5"/>
      <c r="BJ40" s="5"/>
      <c r="BK40" s="5"/>
      <c r="BL40" s="5"/>
      <c r="BM40" s="5"/>
      <c r="BN40" s="5"/>
      <c r="BO40" s="5"/>
      <c r="CN40" s="20"/>
      <c r="CZ40" s="15"/>
      <c r="DA40" s="5"/>
      <c r="DB40" s="5"/>
      <c r="DC40" s="5"/>
      <c r="DD40" s="5"/>
      <c r="DE40" s="5"/>
      <c r="DF40" s="5"/>
      <c r="DG40" s="5"/>
      <c r="DH40" s="5"/>
      <c r="DI40" s="5"/>
      <c r="DJ40" s="5"/>
      <c r="DK40" s="5"/>
    </row>
    <row r="41" spans="1:140">
      <c r="P41" s="2"/>
      <c r="Q41" s="2"/>
      <c r="R41" s="2"/>
      <c r="S41" s="2"/>
      <c r="T41" s="2"/>
      <c r="U41" s="2"/>
      <c r="V41" s="2"/>
      <c r="W41" s="2"/>
      <c r="X41" s="2"/>
      <c r="Y41" s="2"/>
      <c r="Z41" s="18"/>
      <c r="AA41" s="2"/>
      <c r="AB41" s="2"/>
      <c r="AC41" s="2"/>
      <c r="AD41" s="2"/>
      <c r="AE41" s="2"/>
      <c r="AF41" s="61"/>
      <c r="AG41" s="62"/>
      <c r="AH41" s="62"/>
      <c r="AI41" s="62"/>
      <c r="AJ41" s="62"/>
      <c r="AK41" s="62"/>
      <c r="AL41" s="62"/>
      <c r="AM41" s="62"/>
      <c r="AN41" s="62"/>
      <c r="AO41" s="62"/>
      <c r="AP41" s="62"/>
      <c r="AQ41" s="68"/>
      <c r="AR41" s="15"/>
      <c r="BD41" s="15"/>
      <c r="BE41" s="5"/>
      <c r="BF41" s="5"/>
      <c r="BG41" s="5"/>
      <c r="BH41" s="5"/>
      <c r="BI41" s="5"/>
      <c r="BJ41" s="5"/>
      <c r="BK41" s="5"/>
      <c r="BL41" s="5"/>
      <c r="BM41" s="5"/>
      <c r="BN41" s="5"/>
      <c r="BO41" s="5"/>
      <c r="CN41" s="20"/>
      <c r="CZ41" s="15"/>
      <c r="DA41" s="5"/>
      <c r="DB41" s="5"/>
      <c r="DC41" s="5"/>
      <c r="DD41" s="5"/>
      <c r="DE41" s="5"/>
      <c r="DF41" s="5"/>
      <c r="DG41" s="5"/>
      <c r="DH41" s="5"/>
      <c r="DI41" s="5"/>
      <c r="DJ41" s="5"/>
      <c r="DK41" s="5"/>
    </row>
    <row r="42" spans="1:140">
      <c r="Z42" s="15"/>
      <c r="AF42" s="15"/>
      <c r="AG42" s="5"/>
      <c r="AH42" s="5"/>
      <c r="AI42" s="5"/>
      <c r="AR42" s="15"/>
      <c r="BD42" s="15"/>
      <c r="BE42" s="5"/>
      <c r="BF42" s="5"/>
      <c r="BG42" s="5"/>
      <c r="BH42" s="5"/>
      <c r="BI42" s="5"/>
      <c r="BJ42" s="5"/>
      <c r="BK42" s="5"/>
      <c r="BL42" s="5"/>
      <c r="BM42" s="5"/>
      <c r="BN42" s="5"/>
      <c r="BO42" s="5"/>
      <c r="CN42" s="20"/>
      <c r="CZ42" s="15"/>
      <c r="DA42" s="5"/>
      <c r="DB42" s="5"/>
      <c r="DC42" s="5"/>
      <c r="DD42" s="5"/>
      <c r="DE42" s="5"/>
      <c r="DF42" s="5"/>
      <c r="DG42" s="5"/>
      <c r="DH42" s="5"/>
      <c r="DI42" s="5"/>
      <c r="DJ42" s="5"/>
      <c r="DK42" s="5"/>
    </row>
    <row r="43" spans="1:140">
      <c r="Z43" s="15"/>
      <c r="AF43" s="15"/>
      <c r="AG43" s="5"/>
      <c r="AH43" s="5"/>
      <c r="AI43" s="5"/>
      <c r="AR43" s="15"/>
      <c r="BD43" s="15"/>
      <c r="BE43" s="5"/>
      <c r="BF43" s="5"/>
      <c r="BG43" s="5"/>
      <c r="BH43" s="5"/>
      <c r="BI43" s="5"/>
      <c r="BJ43" s="5"/>
      <c r="BK43" s="5"/>
      <c r="BL43" s="5"/>
      <c r="BM43" s="5"/>
      <c r="BN43" s="5"/>
      <c r="BO43" s="5"/>
      <c r="CN43" s="20"/>
      <c r="CZ43" s="15"/>
      <c r="DA43" s="5"/>
      <c r="DB43" s="5"/>
      <c r="DC43" s="5"/>
      <c r="DD43" s="5"/>
      <c r="DE43" s="5"/>
      <c r="DF43" s="5"/>
      <c r="DG43" s="5"/>
      <c r="DH43" s="5"/>
      <c r="DI43" s="5"/>
      <c r="DJ43" s="5"/>
      <c r="DK43" s="5"/>
    </row>
    <row r="44" spans="1:140">
      <c r="Z44" s="15"/>
      <c r="AF44" s="15"/>
      <c r="AG44" s="5"/>
      <c r="AH44" s="5"/>
      <c r="AI44" s="5"/>
      <c r="AR44" s="15"/>
      <c r="BD44" s="15"/>
      <c r="BE44" s="5"/>
      <c r="BF44" s="5"/>
      <c r="BG44" s="5"/>
      <c r="BH44" s="5"/>
      <c r="BI44" s="5"/>
      <c r="BJ44" s="5"/>
      <c r="BK44" s="5"/>
      <c r="BL44" s="5"/>
      <c r="BM44" s="5"/>
      <c r="BN44" s="5"/>
      <c r="BO44" s="5"/>
      <c r="CN44" s="20"/>
      <c r="CZ44" s="15"/>
      <c r="DA44" s="5"/>
      <c r="DB44" s="5"/>
      <c r="DC44" s="5"/>
      <c r="DD44" s="5"/>
      <c r="DE44" s="5"/>
      <c r="DF44" s="5"/>
      <c r="DG44" s="5"/>
      <c r="DH44" s="5"/>
      <c r="DI44" s="5"/>
      <c r="DJ44" s="5"/>
      <c r="DK44" s="5"/>
    </row>
    <row r="45" spans="1:140">
      <c r="Z45" s="15"/>
      <c r="AF45" s="15"/>
      <c r="AG45" s="5"/>
      <c r="AH45" s="5"/>
      <c r="AI45" s="5"/>
      <c r="AR45" s="15"/>
      <c r="BD45" s="15"/>
      <c r="BE45" s="5"/>
      <c r="BF45" s="5"/>
      <c r="BG45" s="5"/>
      <c r="BH45" s="5"/>
      <c r="BI45" s="5"/>
      <c r="BJ45" s="5"/>
      <c r="BK45" s="5"/>
      <c r="BL45" s="5"/>
      <c r="BM45" s="5"/>
      <c r="BN45" s="5"/>
      <c r="BO45" s="5"/>
      <c r="CN45" s="20"/>
    </row>
    <row r="46" spans="1:140">
      <c r="AF46" s="15"/>
      <c r="AG46" s="5"/>
      <c r="AH46" s="5"/>
      <c r="AI46" s="5"/>
      <c r="AR46" s="15"/>
      <c r="BD46" s="15"/>
      <c r="BE46" s="5"/>
      <c r="BF46" s="5"/>
      <c r="BG46" s="5"/>
      <c r="BH46" s="5"/>
      <c r="BI46" s="5"/>
      <c r="BJ46" s="5"/>
      <c r="BK46" s="5"/>
      <c r="BL46" s="5"/>
      <c r="BM46" s="5"/>
      <c r="BN46" s="5"/>
      <c r="BO46" s="5"/>
      <c r="CN46" s="20"/>
    </row>
    <row r="47" spans="1:140">
      <c r="E47" s="7" t="s">
        <v>23</v>
      </c>
      <c r="J47" s="7" t="s">
        <v>9</v>
      </c>
      <c r="R47" s="7" t="s">
        <v>10</v>
      </c>
      <c r="AF47" s="15"/>
      <c r="AG47" s="5"/>
      <c r="AH47" s="5"/>
      <c r="AI47" s="5"/>
      <c r="AR47" s="15"/>
      <c r="BD47" s="15"/>
      <c r="BE47" s="5"/>
      <c r="BF47" s="5"/>
      <c r="BG47" s="5"/>
      <c r="BH47" s="5"/>
      <c r="BI47" s="5"/>
      <c r="BJ47" s="5"/>
      <c r="BK47" s="5"/>
      <c r="BL47" s="5"/>
      <c r="BM47" s="5"/>
      <c r="BN47" s="5"/>
      <c r="BO47" s="5"/>
      <c r="CN47" s="20"/>
    </row>
    <row r="48" spans="1:140">
      <c r="E48" s="7" t="s">
        <v>24</v>
      </c>
      <c r="F48" s="39"/>
      <c r="G48" s="39"/>
      <c r="H48" s="1"/>
      <c r="J48" s="7" t="s">
        <v>24</v>
      </c>
      <c r="K48" s="39"/>
      <c r="L48" s="39"/>
      <c r="M48" s="1"/>
      <c r="R48" s="7" t="s">
        <v>24</v>
      </c>
      <c r="S48" s="11">
        <v>70</v>
      </c>
      <c r="T48" s="11"/>
      <c r="U48" s="1"/>
      <c r="AF48" s="15"/>
      <c r="AG48" s="5"/>
      <c r="AH48" s="5"/>
      <c r="AI48" s="5"/>
      <c r="AR48" s="15"/>
      <c r="BD48" s="15"/>
      <c r="BE48" s="5"/>
      <c r="BF48" s="5"/>
      <c r="BG48" s="5"/>
      <c r="BH48" s="5"/>
      <c r="BI48" s="5"/>
      <c r="BJ48" s="5"/>
      <c r="BK48" s="5"/>
      <c r="BL48" s="5"/>
      <c r="BM48" s="5"/>
      <c r="BN48" s="5"/>
      <c r="BO48" s="5"/>
      <c r="CN48" s="20"/>
    </row>
    <row r="49" spans="4:92">
      <c r="E49" t="s">
        <v>25</v>
      </c>
      <c r="F49" s="8" t="s">
        <v>26</v>
      </c>
      <c r="G49" s="8" t="s">
        <v>27</v>
      </c>
      <c r="H49" s="8" t="s">
        <v>22</v>
      </c>
      <c r="J49" t="s">
        <v>25</v>
      </c>
      <c r="K49" s="8" t="s">
        <v>26</v>
      </c>
      <c r="L49" s="8" t="s">
        <v>27</v>
      </c>
      <c r="M49" s="8" t="s">
        <v>22</v>
      </c>
      <c r="R49" t="s">
        <v>25</v>
      </c>
      <c r="S49" s="8" t="s">
        <v>26</v>
      </c>
      <c r="T49" s="8" t="s">
        <v>27</v>
      </c>
      <c r="U49" s="8" t="s">
        <v>22</v>
      </c>
      <c r="AF49" s="15"/>
      <c r="AG49" s="5"/>
      <c r="AH49" s="5"/>
      <c r="AI49" s="5"/>
      <c r="AR49" s="15"/>
      <c r="BD49" s="15"/>
      <c r="BE49" s="5"/>
      <c r="BF49" s="5"/>
      <c r="BG49" s="5"/>
      <c r="BH49" s="5"/>
      <c r="BI49" s="5"/>
      <c r="BJ49" s="5"/>
      <c r="BK49" s="5"/>
      <c r="BL49" s="5"/>
      <c r="BM49" s="5"/>
      <c r="BN49" s="5"/>
      <c r="BO49" s="5"/>
      <c r="CN49" s="20"/>
    </row>
    <row r="50" spans="4:92">
      <c r="E50">
        <v>5</v>
      </c>
      <c r="F50" s="8">
        <v>13.88</v>
      </c>
      <c r="G50" s="8">
        <v>2.06</v>
      </c>
      <c r="H50" s="9">
        <v>1.9759132192580362</v>
      </c>
      <c r="I50">
        <f>(F50/3.143)/G50</f>
        <v>2.1437683988768383</v>
      </c>
      <c r="J50">
        <v>-5</v>
      </c>
      <c r="K50" s="8">
        <v>16.7</v>
      </c>
      <c r="L50" s="8">
        <v>2.2000000000000002</v>
      </c>
      <c r="M50" s="9">
        <v>2.2260730471874162</v>
      </c>
      <c r="R50">
        <v>-15</v>
      </c>
      <c r="S50" s="8">
        <v>15</v>
      </c>
      <c r="T50" s="8">
        <v>2.3199999999999998</v>
      </c>
      <c r="U50" s="9">
        <v>1.89604611184144</v>
      </c>
      <c r="AF50" s="15"/>
      <c r="AG50" s="5"/>
      <c r="AH50" s="5"/>
      <c r="AI50" s="5"/>
      <c r="AR50" s="15"/>
      <c r="BD50" s="15"/>
      <c r="BE50" s="5"/>
      <c r="BF50" s="5"/>
      <c r="BG50" s="5"/>
      <c r="BH50" s="5"/>
      <c r="BI50" s="5"/>
      <c r="BJ50" s="5"/>
      <c r="BK50" s="5"/>
      <c r="BL50" s="5"/>
      <c r="BM50" s="5"/>
      <c r="BN50" s="5"/>
      <c r="BO50" s="5"/>
      <c r="CN50" s="20"/>
    </row>
    <row r="51" spans="4:92">
      <c r="E51">
        <v>14</v>
      </c>
      <c r="F51" s="8">
        <v>15.67</v>
      </c>
      <c r="G51" s="8">
        <v>2.08</v>
      </c>
      <c r="H51" s="9">
        <v>2.2092826528310399</v>
      </c>
      <c r="I51">
        <f t="shared" ref="I51:I54" si="146">(F51/3.143)/G51</f>
        <v>2.3969627254705208</v>
      </c>
      <c r="J51">
        <v>5</v>
      </c>
      <c r="K51" s="8">
        <v>18.399999999999999</v>
      </c>
      <c r="L51" s="8">
        <v>2.23</v>
      </c>
      <c r="M51" s="9">
        <v>2.4196836000683821</v>
      </c>
      <c r="R51">
        <v>-5</v>
      </c>
      <c r="S51" s="8">
        <v>16.7</v>
      </c>
      <c r="T51" s="8">
        <v>2.35</v>
      </c>
      <c r="U51" s="9">
        <v>2.0839832782180068</v>
      </c>
      <c r="AF51" s="15"/>
      <c r="AG51" s="5"/>
      <c r="AH51" s="5"/>
      <c r="AI51" s="5"/>
      <c r="AR51" s="15"/>
      <c r="CN51" s="20"/>
    </row>
    <row r="52" spans="4:92">
      <c r="E52">
        <v>23</v>
      </c>
      <c r="F52" s="8">
        <v>17.649999999999999</v>
      </c>
      <c r="G52" s="8">
        <v>2.08</v>
      </c>
      <c r="H52" s="9">
        <v>2.4884389803744638</v>
      </c>
      <c r="I52">
        <f t="shared" si="146"/>
        <v>2.6998335739983843</v>
      </c>
      <c r="J52">
        <v>14</v>
      </c>
      <c r="K52" s="8">
        <v>19.7</v>
      </c>
      <c r="L52" s="8">
        <v>2.27</v>
      </c>
      <c r="M52" s="9">
        <v>2.5449894712364514</v>
      </c>
      <c r="R52">
        <v>5</v>
      </c>
      <c r="S52" s="8">
        <v>18.399999999999999</v>
      </c>
      <c r="T52" s="8">
        <v>2.38</v>
      </c>
      <c r="U52" s="9">
        <v>2.2671825328371815</v>
      </c>
      <c r="CN52" s="20"/>
    </row>
    <row r="53" spans="4:92">
      <c r="E53">
        <v>32</v>
      </c>
      <c r="F53" s="8">
        <v>20.2</v>
      </c>
      <c r="G53" s="8">
        <v>2.0499999999999998</v>
      </c>
      <c r="H53" s="9">
        <v>2.889635934482512</v>
      </c>
      <c r="I53">
        <f t="shared" si="146"/>
        <v>3.1351124838006257</v>
      </c>
      <c r="J53">
        <v>23</v>
      </c>
      <c r="K53" s="8">
        <v>20.5</v>
      </c>
      <c r="L53" s="8">
        <v>2.38</v>
      </c>
      <c r="M53" s="9">
        <v>2.5259370610414251</v>
      </c>
      <c r="R53">
        <v>14</v>
      </c>
      <c r="S53" s="8">
        <v>19.7</v>
      </c>
      <c r="T53" s="8">
        <v>2.42</v>
      </c>
      <c r="U53" s="9">
        <v>2.3872421899614644</v>
      </c>
    </row>
    <row r="54" spans="4:92">
      <c r="E54">
        <v>41</v>
      </c>
      <c r="F54" s="8">
        <v>22.88</v>
      </c>
      <c r="G54" s="8">
        <v>2.02</v>
      </c>
      <c r="H54" s="9">
        <v>3.3216224848291276</v>
      </c>
      <c r="I54">
        <f t="shared" si="146"/>
        <v>3.6037965871038269</v>
      </c>
      <c r="J54">
        <v>32</v>
      </c>
      <c r="K54" s="8">
        <v>20.7</v>
      </c>
      <c r="L54" s="8">
        <v>2.58</v>
      </c>
      <c r="M54" s="9">
        <v>2.3528609425083542</v>
      </c>
      <c r="R54">
        <v>23</v>
      </c>
      <c r="S54" s="8">
        <v>20.5</v>
      </c>
      <c r="T54" s="8">
        <v>2.5299999999999998</v>
      </c>
      <c r="U54" s="9">
        <v>2.3761779467504316</v>
      </c>
    </row>
    <row r="55" spans="4:92">
      <c r="E55">
        <v>47</v>
      </c>
      <c r="F55" s="8">
        <v>24.4</v>
      </c>
      <c r="G55" s="8">
        <v>2.1</v>
      </c>
      <c r="H55" s="9">
        <v>3.4073453428292138</v>
      </c>
      <c r="J55">
        <v>41</v>
      </c>
      <c r="K55" s="8">
        <v>22.7</v>
      </c>
      <c r="L55" s="8">
        <v>2.42</v>
      </c>
      <c r="M55" s="9">
        <v>2.7507816097525506</v>
      </c>
      <c r="R55">
        <v>32</v>
      </c>
      <c r="S55" s="8">
        <v>20.7</v>
      </c>
      <c r="T55" s="8">
        <v>2.73</v>
      </c>
      <c r="U55" s="9">
        <v>2.2235828687441588</v>
      </c>
    </row>
    <row r="56" spans="4:92">
      <c r="E56">
        <v>50</v>
      </c>
      <c r="F56" s="8">
        <v>24.58</v>
      </c>
      <c r="G56" s="8">
        <v>2.08</v>
      </c>
      <c r="H56" s="9">
        <v>3.4654861267764492</v>
      </c>
      <c r="J56">
        <v>47</v>
      </c>
      <c r="K56" s="10">
        <v>23.9</v>
      </c>
      <c r="L56" s="8">
        <v>2.2599999999999998</v>
      </c>
      <c r="M56" s="9">
        <v>3.1012378999818337</v>
      </c>
      <c r="R56">
        <v>41</v>
      </c>
      <c r="S56" s="10">
        <v>22.7</v>
      </c>
      <c r="T56" s="8">
        <v>2.42</v>
      </c>
      <c r="U56" s="9">
        <v>2.7507816097525506</v>
      </c>
    </row>
    <row r="57" spans="4:92">
      <c r="E57">
        <v>59</v>
      </c>
      <c r="F57" s="8">
        <v>24.83</v>
      </c>
      <c r="G57" s="8">
        <v>2.08</v>
      </c>
      <c r="H57" s="9">
        <v>3.5007331378299114</v>
      </c>
      <c r="J57">
        <v>50</v>
      </c>
      <c r="K57">
        <v>26.4</v>
      </c>
      <c r="L57">
        <v>2.02</v>
      </c>
      <c r="M57" s="9">
        <v>3.8326413286489935</v>
      </c>
      <c r="R57">
        <v>47</v>
      </c>
      <c r="S57">
        <v>23.9</v>
      </c>
      <c r="T57">
        <v>2.2599999999999998</v>
      </c>
      <c r="U57" s="9">
        <v>3.1012378999818337</v>
      </c>
    </row>
    <row r="58" spans="4:92">
      <c r="J58">
        <v>59</v>
      </c>
      <c r="K58">
        <v>27.4</v>
      </c>
      <c r="L58">
        <v>2.0299999999999998</v>
      </c>
      <c r="M58" s="9">
        <v>3.9582219782442252</v>
      </c>
      <c r="R58">
        <v>50</v>
      </c>
      <c r="S58">
        <v>26.4</v>
      </c>
      <c r="T58">
        <v>2.02</v>
      </c>
      <c r="U58" s="9">
        <v>3.8326413286489935</v>
      </c>
    </row>
    <row r="59" spans="4:92">
      <c r="R59">
        <v>59</v>
      </c>
      <c r="S59">
        <v>27.4</v>
      </c>
      <c r="T59">
        <v>2.0299999999999998</v>
      </c>
      <c r="U59" s="9">
        <v>3.9582219782442252</v>
      </c>
    </row>
    <row r="60" spans="4:92">
      <c r="D60" t="s">
        <v>29</v>
      </c>
      <c r="K60" t="s">
        <v>32</v>
      </c>
    </row>
    <row r="61" spans="4:92">
      <c r="D61" t="s">
        <v>30</v>
      </c>
      <c r="K61" t="s">
        <v>33</v>
      </c>
      <c r="R61" t="s">
        <v>35</v>
      </c>
    </row>
    <row r="62" spans="4:92">
      <c r="D62" t="s">
        <v>28</v>
      </c>
      <c r="K62" t="s">
        <v>34</v>
      </c>
      <c r="R62" t="s">
        <v>36</v>
      </c>
    </row>
    <row r="63" spans="4:92">
      <c r="R63" t="s">
        <v>37</v>
      </c>
    </row>
  </sheetData>
  <mergeCells count="71">
    <mergeCell ref="AF34:AQ41"/>
    <mergeCell ref="Z21:Z24"/>
    <mergeCell ref="Z34:AE38"/>
    <mergeCell ref="A1:G1"/>
    <mergeCell ref="A34:B37"/>
    <mergeCell ref="C34:G37"/>
    <mergeCell ref="R26:S26"/>
    <mergeCell ref="T26:U26"/>
    <mergeCell ref="P1:Y1"/>
    <mergeCell ref="P25:Y25"/>
    <mergeCell ref="P2:Q2"/>
    <mergeCell ref="R2:S2"/>
    <mergeCell ref="T2:U2"/>
    <mergeCell ref="V2:W2"/>
    <mergeCell ref="X2:Y2"/>
    <mergeCell ref="P22:Y22"/>
    <mergeCell ref="H34:N37"/>
    <mergeCell ref="H2:I2"/>
    <mergeCell ref="J2:K2"/>
    <mergeCell ref="L2:M2"/>
    <mergeCell ref="AA1:AE1"/>
    <mergeCell ref="P34:Y38"/>
    <mergeCell ref="P26:Q26"/>
    <mergeCell ref="V26:W26"/>
    <mergeCell ref="X26:Y26"/>
    <mergeCell ref="O4:O6"/>
    <mergeCell ref="P23:Q23"/>
    <mergeCell ref="R23:S23"/>
    <mergeCell ref="T23:U23"/>
    <mergeCell ref="V23:W23"/>
    <mergeCell ref="X23:Y23"/>
    <mergeCell ref="AF2:AI2"/>
    <mergeCell ref="AJ2:AM2"/>
    <mergeCell ref="AN2:AQ2"/>
    <mergeCell ref="AF1:AQ1"/>
    <mergeCell ref="AR1:BC1"/>
    <mergeCell ref="AR2:AU2"/>
    <mergeCell ref="AV2:AY2"/>
    <mergeCell ref="AZ2:BC2"/>
    <mergeCell ref="BD1:BO1"/>
    <mergeCell ref="BD2:BG2"/>
    <mergeCell ref="BH2:BK2"/>
    <mergeCell ref="BL2:BO2"/>
    <mergeCell ref="BP1:CA1"/>
    <mergeCell ref="BP2:BS2"/>
    <mergeCell ref="BT2:BW2"/>
    <mergeCell ref="BX2:CA2"/>
    <mergeCell ref="CB1:CM1"/>
    <mergeCell ref="CB2:CE2"/>
    <mergeCell ref="CF2:CI2"/>
    <mergeCell ref="CJ2:CM2"/>
    <mergeCell ref="CN1:CY1"/>
    <mergeCell ref="CN2:CQ2"/>
    <mergeCell ref="CR2:CU2"/>
    <mergeCell ref="CV2:CY2"/>
    <mergeCell ref="CZ1:DK1"/>
    <mergeCell ref="CZ2:DC2"/>
    <mergeCell ref="DD2:DG2"/>
    <mergeCell ref="DH2:DK2"/>
    <mergeCell ref="EJ1:EU1"/>
    <mergeCell ref="EJ2:EM2"/>
    <mergeCell ref="EN2:EQ2"/>
    <mergeCell ref="ER2:EU2"/>
    <mergeCell ref="DL1:DW1"/>
    <mergeCell ref="DL2:DO2"/>
    <mergeCell ref="DP2:DS2"/>
    <mergeCell ref="DT2:DW2"/>
    <mergeCell ref="DX1:EI1"/>
    <mergeCell ref="DX2:EA2"/>
    <mergeCell ref="EB2:EE2"/>
    <mergeCell ref="EF2:EI2"/>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dimension ref="A3:I34"/>
  <sheetViews>
    <sheetView topLeftCell="A16" workbookViewId="0"/>
  </sheetViews>
  <sheetFormatPr defaultRowHeight="15"/>
  <cols>
    <col min="1" max="1" width="10.7109375" bestFit="1" customWidth="1"/>
  </cols>
  <sheetData>
    <row r="3" spans="1:8">
      <c r="B3" t="s">
        <v>75</v>
      </c>
    </row>
    <row r="6" spans="1:8">
      <c r="B6" t="s">
        <v>62</v>
      </c>
      <c r="F6" t="s">
        <v>76</v>
      </c>
    </row>
    <row r="7" spans="1:8">
      <c r="B7" t="s">
        <v>61</v>
      </c>
      <c r="C7" t="s">
        <v>9</v>
      </c>
      <c r="D7" t="s">
        <v>10</v>
      </c>
      <c r="F7" t="s">
        <v>61</v>
      </c>
      <c r="G7" t="s">
        <v>9</v>
      </c>
      <c r="H7" t="s">
        <v>10</v>
      </c>
    </row>
    <row r="8" spans="1:8">
      <c r="A8" t="s">
        <v>5</v>
      </c>
      <c r="B8" s="19">
        <f>'Underlying Calcs'!AH24</f>
        <v>0.75939700229909302</v>
      </c>
      <c r="C8" s="19">
        <f>'Underlying Calcs'!AL24</f>
        <v>0.80948538777390899</v>
      </c>
      <c r="D8" s="19">
        <f>'Underlying Calcs'!AP24</f>
        <v>0.81121938149115769</v>
      </c>
      <c r="F8">
        <f>'Underlying Calcs'!AG26</f>
        <v>10350.728703960966</v>
      </c>
      <c r="G8">
        <f>'Underlying Calcs'!AK26</f>
        <v>10949.985081424771</v>
      </c>
      <c r="H8">
        <f>'Underlying Calcs'!AO26</f>
        <v>11033.783515666433</v>
      </c>
    </row>
    <row r="9" spans="1:8">
      <c r="A9" t="s">
        <v>11</v>
      </c>
      <c r="B9" s="19">
        <f>'Underlying Calcs'!AT24</f>
        <v>0.79593056910387705</v>
      </c>
      <c r="C9" s="19">
        <f>'Underlying Calcs'!AX24</f>
        <v>0.83010866016753559</v>
      </c>
      <c r="D9" s="19">
        <f>'Underlying Calcs'!BB24</f>
        <v>0.83142591081112927</v>
      </c>
      <c r="F9">
        <f>'Underlying Calcs'!AS26</f>
        <v>10708.595686130855</v>
      </c>
      <c r="G9">
        <f>'Underlying Calcs'!AW26</f>
        <v>11034.357248630044</v>
      </c>
      <c r="H9">
        <f>'Underlying Calcs'!BA26</f>
        <v>11050.759807673516</v>
      </c>
    </row>
    <row r="10" spans="1:8">
      <c r="A10" t="s">
        <v>6</v>
      </c>
      <c r="B10" s="19">
        <f>'Underlying Calcs'!BF24</f>
        <v>0.83881980535759437</v>
      </c>
      <c r="C10" s="19">
        <f>'Underlying Calcs'!BJ24</f>
        <v>0.87838884783240379</v>
      </c>
      <c r="D10" s="19">
        <f>'Underlying Calcs'!BN24</f>
        <v>0.87966391504180586</v>
      </c>
      <c r="F10">
        <f>'Underlying Calcs'!BE26</f>
        <v>9450.5689039123317</v>
      </c>
      <c r="G10">
        <f>'Underlying Calcs'!BI26</f>
        <v>9818.7084839018862</v>
      </c>
      <c r="H10">
        <f>'Underlying Calcs'!BM26</f>
        <v>9831.9110316879814</v>
      </c>
    </row>
    <row r="11" spans="1:8">
      <c r="A11" t="s">
        <v>2</v>
      </c>
      <c r="B11" s="19">
        <f>'Underlying Calcs'!BR24</f>
        <v>0.88021294491056901</v>
      </c>
      <c r="C11" s="19">
        <f>'Underlying Calcs'!BV24</f>
        <v>0.91347728115516869</v>
      </c>
      <c r="D11" s="19">
        <f>'Underlying Calcs'!BZ24</f>
        <v>0.91433068347796242</v>
      </c>
      <c r="F11">
        <f>'Underlying Calcs'!BQ26</f>
        <v>8022.3199965991353</v>
      </c>
      <c r="G11">
        <f>'Underlying Calcs'!BU26</f>
        <v>8216.2170320938785</v>
      </c>
      <c r="H11">
        <f>'Underlying Calcs'!BY26</f>
        <v>8223.2353546804061</v>
      </c>
    </row>
    <row r="12" spans="1:8">
      <c r="A12" t="s">
        <v>4</v>
      </c>
      <c r="B12" s="19">
        <f>'Underlying Calcs'!CD24</f>
        <v>0.87233724387626255</v>
      </c>
      <c r="C12" s="19">
        <f>'Underlying Calcs'!CH24</f>
        <v>0.90097400735709865</v>
      </c>
      <c r="D12" s="19">
        <f>'Underlying Calcs'!CL24</f>
        <v>0.9025408015464762</v>
      </c>
      <c r="F12">
        <f>'Underlying Calcs'!CC26</f>
        <v>8104.1427778863435</v>
      </c>
      <c r="G12">
        <f>'Underlying Calcs'!CG26</f>
        <v>8236.7923528527626</v>
      </c>
      <c r="H12">
        <f>'Underlying Calcs'!CK26</f>
        <v>8250.4931112104823</v>
      </c>
    </row>
    <row r="20" spans="1:9">
      <c r="B20" t="s">
        <v>79</v>
      </c>
    </row>
    <row r="21" spans="1:9">
      <c r="B21" t="s">
        <v>80</v>
      </c>
      <c r="F21" t="s">
        <v>81</v>
      </c>
    </row>
    <row r="22" spans="1:9">
      <c r="B22" t="s">
        <v>61</v>
      </c>
      <c r="C22" t="s">
        <v>9</v>
      </c>
      <c r="D22" t="s">
        <v>10</v>
      </c>
      <c r="F22" t="s">
        <v>61</v>
      </c>
      <c r="G22" t="s">
        <v>9</v>
      </c>
      <c r="H22" t="s">
        <v>10</v>
      </c>
    </row>
    <row r="23" spans="1:9">
      <c r="A23" t="s">
        <v>5</v>
      </c>
      <c r="B23" s="19">
        <f>'Underlying Calcs'!CP24</f>
        <v>0.35114607743025872</v>
      </c>
      <c r="C23" s="19">
        <f>'Underlying Calcs'!CT24</f>
        <v>0.38638436058361258</v>
      </c>
      <c r="D23" s="19">
        <f>'Underlying Calcs'!CX24</f>
        <v>0.38807536227172096</v>
      </c>
      <c r="F23">
        <f>'Underlying Calcs'!CO26</f>
        <v>4648.5538583920134</v>
      </c>
      <c r="G23">
        <f>'Underlying Calcs'!CS26</f>
        <v>5105.5473481567351</v>
      </c>
      <c r="H23">
        <f>'Underlying Calcs'!CW26</f>
        <v>5128.2949980392332</v>
      </c>
    </row>
    <row r="24" spans="1:9">
      <c r="A24" t="s">
        <v>11</v>
      </c>
      <c r="B24" s="19">
        <f>'Underlying Calcs'!DB24</f>
        <v>0.37349903607178697</v>
      </c>
      <c r="C24" s="19">
        <f>'Underlying Calcs'!DF24</f>
        <v>0.40228565339238914</v>
      </c>
      <c r="D24" s="19">
        <f>'Underlying Calcs'!DJ24</f>
        <v>0.40407513725712596</v>
      </c>
      <c r="F24">
        <f>'Underlying Calcs'!DA26</f>
        <v>4956.1529855504923</v>
      </c>
      <c r="G24">
        <f>'Underlying Calcs'!DE26</f>
        <v>5289.7363415163945</v>
      </c>
      <c r="H24">
        <f>'Underlying Calcs'!DI26</f>
        <v>5313.336596158224</v>
      </c>
    </row>
    <row r="25" spans="1:9">
      <c r="A25" t="s">
        <v>6</v>
      </c>
      <c r="B25" s="19">
        <f>'Underlying Calcs'!DN24</f>
        <v>0.42912013266300703</v>
      </c>
      <c r="C25" s="19">
        <f>'Underlying Calcs'!DR24</f>
        <v>0.46745438102298237</v>
      </c>
      <c r="D25" s="19">
        <f>'Underlying Calcs'!DV24</f>
        <v>0.46951589652191716</v>
      </c>
      <c r="F25">
        <f>'Underlying Calcs'!DM26</f>
        <v>4789.5811650317009</v>
      </c>
      <c r="G25">
        <f>'Underlying Calcs'!DQ26</f>
        <v>5188.7714387867636</v>
      </c>
      <c r="H25">
        <f>'Underlying Calcs'!DU26</f>
        <v>5211.7336941737849</v>
      </c>
    </row>
    <row r="26" spans="1:9">
      <c r="A26" t="s">
        <v>2</v>
      </c>
      <c r="B26" s="19">
        <f>'Underlying Calcs'!DZ24</f>
        <v>0.42341029843945299</v>
      </c>
      <c r="C26" s="19">
        <f>'Underlying Calcs'!ED24</f>
        <v>0.45157721621822194</v>
      </c>
      <c r="D26" s="19">
        <f>'Underlying Calcs'!EH24</f>
        <v>0.45360112505051553</v>
      </c>
      <c r="F26">
        <f>'Underlying Calcs'!DY26</f>
        <v>3836.5325159220956</v>
      </c>
      <c r="G26">
        <f>'Underlying Calcs'!EC26</f>
        <v>4042.9728405490387</v>
      </c>
      <c r="H26">
        <f>'Underlying Calcs'!EG26</f>
        <v>4061.1406756666947</v>
      </c>
    </row>
    <row r="27" spans="1:9">
      <c r="A27" t="s">
        <v>4</v>
      </c>
      <c r="B27" s="19">
        <f>'Underlying Calcs'!EL24</f>
        <v>0.43597650003610772</v>
      </c>
      <c r="C27" s="19">
        <f>'Underlying Calcs'!EP24</f>
        <v>0.45876158462585698</v>
      </c>
      <c r="D27" s="19">
        <f>'Underlying Calcs'!ET24</f>
        <v>0.4608390081421942</v>
      </c>
      <c r="F27">
        <f>'Underlying Calcs'!EK26</f>
        <v>4030.8761614800569</v>
      </c>
      <c r="G27">
        <f>'Underlying Calcs'!EO26</f>
        <v>4178.1394343886277</v>
      </c>
      <c r="H27">
        <f>'Underlying Calcs'!ES26</f>
        <v>4197.0835133839882</v>
      </c>
    </row>
    <row r="31" spans="1:9">
      <c r="B31" s="2"/>
      <c r="C31" s="2"/>
      <c r="D31" s="2"/>
      <c r="E31" s="2"/>
      <c r="F31" s="2"/>
      <c r="G31" s="2"/>
      <c r="H31" s="2"/>
      <c r="I31" s="2"/>
    </row>
    <row r="32" spans="1:9">
      <c r="B32" s="2"/>
      <c r="C32" s="2"/>
      <c r="D32" s="2"/>
      <c r="E32" s="2"/>
      <c r="F32" s="2"/>
      <c r="G32" s="2"/>
      <c r="H32" s="2"/>
      <c r="I32" s="2"/>
    </row>
    <row r="33" spans="2:9">
      <c r="B33" s="2"/>
      <c r="C33" s="2"/>
      <c r="D33" s="2"/>
      <c r="E33" s="2"/>
      <c r="F33" s="2"/>
      <c r="G33" s="2"/>
      <c r="H33" s="2"/>
      <c r="I33" s="2"/>
    </row>
    <row r="34" spans="2:9">
      <c r="B34" s="2"/>
      <c r="C34" s="2"/>
      <c r="D34" s="2"/>
      <c r="E34" s="2"/>
      <c r="F34" s="2"/>
      <c r="G34" s="2"/>
      <c r="H34" s="2"/>
      <c r="I34" s="2"/>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dimension ref="A1:AA43"/>
  <sheetViews>
    <sheetView tabSelected="1" workbookViewId="0">
      <selection sqref="A1:D2"/>
    </sheetView>
  </sheetViews>
  <sheetFormatPr defaultRowHeight="15"/>
  <cols>
    <col min="2" max="2" width="18.85546875" customWidth="1"/>
    <col min="3" max="3" width="20.7109375" customWidth="1"/>
    <col min="4" max="4" width="19.5703125" customWidth="1"/>
    <col min="5" max="5" width="20.28515625" customWidth="1"/>
    <col min="7" max="7" width="10.85546875" customWidth="1"/>
    <col min="12" max="12" width="11.5703125" customWidth="1"/>
    <col min="13" max="13" width="28.140625" customWidth="1"/>
  </cols>
  <sheetData>
    <row r="1" spans="1:27">
      <c r="A1" s="60" t="s">
        <v>83</v>
      </c>
      <c r="B1" s="60"/>
      <c r="C1" s="60"/>
      <c r="D1" s="60"/>
      <c r="E1" s="23"/>
      <c r="F1" s="23"/>
      <c r="G1" s="23"/>
      <c r="H1" s="23"/>
      <c r="I1" s="23"/>
      <c r="J1" s="23"/>
      <c r="K1" s="23"/>
    </row>
    <row r="2" spans="1:27" ht="15.75" thickBot="1">
      <c r="A2" s="60"/>
      <c r="B2" s="60"/>
      <c r="C2" s="60"/>
      <c r="D2" s="60"/>
      <c r="E2" s="23"/>
      <c r="F2" s="23"/>
      <c r="G2" s="23"/>
      <c r="H2" s="23"/>
      <c r="I2" s="23"/>
      <c r="J2" s="23"/>
      <c r="K2" s="23"/>
    </row>
    <row r="3" spans="1:27" ht="111" customHeight="1">
      <c r="B3" s="2" t="s">
        <v>91</v>
      </c>
      <c r="C3" s="2" t="s">
        <v>92</v>
      </c>
      <c r="D3" s="2" t="s">
        <v>93</v>
      </c>
      <c r="G3" s="69" t="s">
        <v>86</v>
      </c>
      <c r="H3" s="70"/>
      <c r="I3" s="70"/>
      <c r="J3" s="71"/>
      <c r="L3" s="69" t="s">
        <v>90</v>
      </c>
      <c r="M3" s="71"/>
    </row>
    <row r="4" spans="1:27">
      <c r="A4" t="s">
        <v>5</v>
      </c>
      <c r="B4" s="21">
        <v>0.81121938149115769</v>
      </c>
      <c r="C4">
        <v>11033.783515666433</v>
      </c>
      <c r="D4">
        <f>B4*M5*(1/3.413-1/10.3)*3.413</f>
        <v>11788.702377578305</v>
      </c>
      <c r="E4" s="72"/>
      <c r="G4" s="24" t="s">
        <v>98</v>
      </c>
      <c r="H4" s="5" t="s">
        <v>82</v>
      </c>
      <c r="I4" s="5" t="s">
        <v>61</v>
      </c>
      <c r="J4" s="25" t="s">
        <v>87</v>
      </c>
      <c r="L4" s="24" t="s">
        <v>98</v>
      </c>
      <c r="M4" s="25" t="s">
        <v>97</v>
      </c>
    </row>
    <row r="5" spans="1:27">
      <c r="A5" t="s">
        <v>11</v>
      </c>
      <c r="B5" s="21">
        <v>0.83142591081112927</v>
      </c>
      <c r="C5">
        <v>11050.759807673516</v>
      </c>
      <c r="D5">
        <f>B5*M6*(1/3.413-1/10.3)*3.413</f>
        <v>11545.791633664432</v>
      </c>
      <c r="E5" s="72"/>
      <c r="G5" s="24" t="s">
        <v>5</v>
      </c>
      <c r="H5" s="28">
        <v>0.25871690818114734</v>
      </c>
      <c r="I5" s="17">
        <v>0.38807536227172096</v>
      </c>
      <c r="J5" s="29">
        <v>0.38741069725970073</v>
      </c>
      <c r="L5" s="24" t="s">
        <v>5</v>
      </c>
      <c r="M5" s="25">
        <f>'Underlying Calcs'!Q21</f>
        <v>21733.758000000002</v>
      </c>
    </row>
    <row r="6" spans="1:27">
      <c r="A6" t="s">
        <v>6</v>
      </c>
      <c r="B6" s="21">
        <v>0.87966391504180586</v>
      </c>
      <c r="C6">
        <v>9831.9110316879814</v>
      </c>
      <c r="D6">
        <f>B6*M7*(1/3.413-1/10.3)*3.413</f>
        <v>10463.153167868997</v>
      </c>
      <c r="E6" s="72"/>
      <c r="G6" s="24" t="s">
        <v>11</v>
      </c>
      <c r="H6" s="28">
        <v>0.26938342483808403</v>
      </c>
      <c r="I6" s="17">
        <v>0.40407513725712596</v>
      </c>
      <c r="J6" s="29">
        <v>0.41833154961906827</v>
      </c>
      <c r="L6" s="24" t="s">
        <v>11</v>
      </c>
      <c r="M6" s="25">
        <f>'Underlying Calcs'!S21</f>
        <v>20768.603846153845</v>
      </c>
    </row>
    <row r="7" spans="1:27">
      <c r="A7" t="s">
        <v>2</v>
      </c>
      <c r="B7" s="21">
        <v>0.91433068347796242</v>
      </c>
      <c r="C7">
        <v>8223.2353546804061</v>
      </c>
      <c r="D7">
        <f>B7*M8*(1/3.413-1/10.3)*3.413</f>
        <v>8537.871630054522</v>
      </c>
      <c r="E7" s="72"/>
      <c r="G7" s="24" t="s">
        <v>6</v>
      </c>
      <c r="H7" s="28">
        <v>0.31301059768127809</v>
      </c>
      <c r="I7" s="17">
        <v>0.46951589652191716</v>
      </c>
      <c r="J7" s="29">
        <v>0.47684185148375169</v>
      </c>
      <c r="L7" s="24" t="s">
        <v>6</v>
      </c>
      <c r="M7" s="25">
        <f>'Underlying Calcs'!U21</f>
        <v>17789.057857142856</v>
      </c>
    </row>
    <row r="8" spans="1:27">
      <c r="A8" t="s">
        <v>4</v>
      </c>
      <c r="B8" s="21">
        <v>0.9025408015464762</v>
      </c>
      <c r="C8">
        <v>8250.4931112104823</v>
      </c>
      <c r="D8">
        <f>B8*M9*(1/3.413-1/10.3)*3.413</f>
        <v>8425.9680223907399</v>
      </c>
      <c r="E8" s="72"/>
      <c r="G8" s="24" t="s">
        <v>2</v>
      </c>
      <c r="H8" s="28">
        <v>0.302400750033677</v>
      </c>
      <c r="I8" s="17">
        <v>0.45360112505051553</v>
      </c>
      <c r="J8" s="29">
        <v>0.47744927448666397</v>
      </c>
      <c r="L8" s="24" t="s">
        <v>2</v>
      </c>
      <c r="M8" s="25">
        <f>'Underlying Calcs'!W21</f>
        <v>13965.402857142861</v>
      </c>
    </row>
    <row r="9" spans="1:27" ht="15.75" thickBot="1">
      <c r="B9" s="21"/>
      <c r="G9" s="26" t="s">
        <v>4</v>
      </c>
      <c r="H9" s="30">
        <v>0.3072260054281295</v>
      </c>
      <c r="I9" s="31">
        <v>0.4608390081421942</v>
      </c>
      <c r="J9" s="32">
        <v>0.49609544433218539</v>
      </c>
      <c r="L9" s="26" t="s">
        <v>4</v>
      </c>
      <c r="M9" s="27">
        <f>'Underlying Calcs'!Y21</f>
        <v>13962.400909090908</v>
      </c>
    </row>
    <row r="10" spans="1:27" ht="105">
      <c r="B10" s="2" t="s">
        <v>94</v>
      </c>
      <c r="C10" s="2" t="s">
        <v>95</v>
      </c>
      <c r="D10" s="2" t="s">
        <v>96</v>
      </c>
      <c r="G10" s="73" t="s">
        <v>99</v>
      </c>
      <c r="H10" s="74"/>
      <c r="I10" s="74"/>
      <c r="J10" s="74"/>
      <c r="K10" s="74"/>
      <c r="L10" s="74"/>
      <c r="M10" s="74"/>
    </row>
    <row r="11" spans="1:27" ht="15" customHeight="1">
      <c r="A11" t="s">
        <v>5</v>
      </c>
      <c r="B11" s="21">
        <v>0.38807536227172096</v>
      </c>
      <c r="C11">
        <v>5128.2949980392332</v>
      </c>
      <c r="D11">
        <f>B11*M5*(1/3.413-1/10.3)*3.413</f>
        <v>5639.5409802497006</v>
      </c>
      <c r="G11" s="64" t="s">
        <v>100</v>
      </c>
      <c r="H11" s="64"/>
      <c r="I11" s="64"/>
      <c r="J11" s="64"/>
      <c r="K11" s="64"/>
      <c r="L11" s="64"/>
      <c r="M11" s="64"/>
    </row>
    <row r="12" spans="1:27">
      <c r="A12" t="s">
        <v>11</v>
      </c>
      <c r="B12" s="21">
        <v>0.40407513725712596</v>
      </c>
      <c r="C12">
        <v>5313.336596158224</v>
      </c>
      <c r="D12">
        <f>B12*M6*(1/3.413-1/10.3)*3.413</f>
        <v>5611.284515494177</v>
      </c>
      <c r="G12" s="64"/>
      <c r="H12" s="64"/>
      <c r="I12" s="64"/>
      <c r="J12" s="64"/>
      <c r="K12" s="64"/>
      <c r="L12" s="64"/>
      <c r="M12" s="64"/>
    </row>
    <row r="13" spans="1:27" ht="15.75">
      <c r="A13" t="s">
        <v>6</v>
      </c>
      <c r="B13" s="21">
        <v>0.46951589652191716</v>
      </c>
      <c r="C13">
        <v>5211.7336941737849</v>
      </c>
      <c r="D13">
        <f>B13*M7*(1/3.413-1/10.3)*3.413</f>
        <v>5584.6518835829229</v>
      </c>
      <c r="G13" s="64"/>
      <c r="H13" s="64"/>
      <c r="I13" s="64"/>
      <c r="J13" s="64"/>
      <c r="K13" s="64"/>
      <c r="L13" s="64"/>
      <c r="M13" s="64"/>
      <c r="N13" s="22"/>
    </row>
    <row r="14" spans="1:27">
      <c r="A14" t="s">
        <v>2</v>
      </c>
      <c r="B14" s="21">
        <v>0.45360112505051553</v>
      </c>
      <c r="C14">
        <v>4061.1406756666947</v>
      </c>
      <c r="D14">
        <f>B14*M8*(1/3.413-1/10.3)*3.413</f>
        <v>4235.6537376588585</v>
      </c>
      <c r="G14" s="64"/>
      <c r="H14" s="64"/>
      <c r="I14" s="64"/>
      <c r="J14" s="64"/>
      <c r="K14" s="64"/>
      <c r="L14" s="64"/>
      <c r="M14" s="64"/>
    </row>
    <row r="15" spans="1:27">
      <c r="A15" t="s">
        <v>4</v>
      </c>
      <c r="B15" s="21">
        <v>0.4608390081421942</v>
      </c>
      <c r="C15">
        <v>4197.0835133839882</v>
      </c>
      <c r="D15">
        <f>B15*M9*(1/3.413-1/10.3)*3.413</f>
        <v>4302.3149085592213</v>
      </c>
      <c r="G15" s="64"/>
      <c r="H15" s="64"/>
      <c r="I15" s="64"/>
      <c r="J15" s="64"/>
      <c r="K15" s="64"/>
      <c r="L15" s="64"/>
      <c r="M15" s="64"/>
    </row>
    <row r="16" spans="1:27" ht="15" customHeight="1">
      <c r="A16" s="60" t="s">
        <v>84</v>
      </c>
      <c r="B16" s="60"/>
      <c r="C16" s="60"/>
      <c r="D16" s="60"/>
      <c r="E16" s="23"/>
      <c r="F16" s="23"/>
      <c r="G16" s="64"/>
      <c r="H16" s="64"/>
      <c r="I16" s="64"/>
      <c r="J16" s="64"/>
      <c r="K16" s="64"/>
      <c r="L16" s="64"/>
      <c r="M16" s="64"/>
      <c r="O16" s="2"/>
      <c r="P16" s="2"/>
      <c r="Q16" s="2"/>
      <c r="R16" s="2"/>
      <c r="S16" s="2"/>
      <c r="T16" s="2"/>
      <c r="U16" s="2"/>
      <c r="V16" s="2"/>
      <c r="W16" s="2"/>
      <c r="X16" s="2"/>
      <c r="Y16" s="2"/>
      <c r="Z16" s="2"/>
      <c r="AA16" s="2"/>
    </row>
    <row r="17" spans="1:27">
      <c r="A17" s="60"/>
      <c r="B17" s="60"/>
      <c r="C17" s="60"/>
      <c r="D17" s="60"/>
      <c r="E17" s="23"/>
      <c r="F17" s="23"/>
      <c r="G17" s="23"/>
      <c r="H17" s="23"/>
      <c r="I17" s="23"/>
      <c r="J17" s="23"/>
      <c r="K17" s="23"/>
      <c r="N17" s="2"/>
      <c r="O17" s="2"/>
      <c r="P17" s="2"/>
      <c r="Q17" s="2"/>
      <c r="R17" s="2"/>
      <c r="S17" s="2"/>
      <c r="T17" s="2"/>
      <c r="U17" s="2"/>
      <c r="V17" s="2"/>
      <c r="W17" s="2"/>
      <c r="X17" s="2"/>
      <c r="Y17" s="2"/>
      <c r="Z17" s="2"/>
      <c r="AA17" s="2"/>
    </row>
    <row r="18" spans="1:27" ht="105">
      <c r="B18" s="2" t="s">
        <v>91</v>
      </c>
      <c r="C18" s="2" t="s">
        <v>92</v>
      </c>
      <c r="D18" s="2" t="s">
        <v>93</v>
      </c>
      <c r="G18" s="64" t="s">
        <v>101</v>
      </c>
      <c r="H18" s="64"/>
      <c r="I18" s="64"/>
      <c r="J18" s="64"/>
      <c r="K18" s="64"/>
      <c r="L18" s="64"/>
      <c r="M18" s="64"/>
      <c r="N18" s="2"/>
      <c r="O18" s="2"/>
      <c r="P18" s="2"/>
      <c r="Q18" s="2"/>
      <c r="R18" s="2"/>
      <c r="S18" s="2"/>
      <c r="T18" s="2"/>
      <c r="U18" s="2"/>
      <c r="V18" s="2"/>
      <c r="W18" s="2"/>
      <c r="X18" s="2"/>
      <c r="Y18" s="2"/>
      <c r="Z18" s="2"/>
      <c r="AA18" s="2"/>
    </row>
    <row r="19" spans="1:27">
      <c r="A19" t="s">
        <v>5</v>
      </c>
      <c r="B19" s="19">
        <v>0.65867282159096985</v>
      </c>
      <c r="C19">
        <v>9065.2481359715239</v>
      </c>
      <c r="D19">
        <f>B19*M5*(1/3.413-1/10.3)*3.413</f>
        <v>9571.8840490010116</v>
      </c>
      <c r="N19" s="2"/>
      <c r="O19" s="2"/>
      <c r="P19" s="2"/>
      <c r="Q19" s="2"/>
      <c r="R19" s="2"/>
      <c r="S19" s="2"/>
      <c r="T19" s="2"/>
      <c r="U19" s="2"/>
      <c r="V19" s="2"/>
      <c r="W19" s="2"/>
      <c r="X19" s="2"/>
      <c r="Y19" s="2"/>
      <c r="Z19" s="2"/>
      <c r="AA19" s="2"/>
    </row>
    <row r="20" spans="1:27">
      <c r="A20" t="s">
        <v>11</v>
      </c>
      <c r="B20" s="19">
        <v>0.68424963647745829</v>
      </c>
      <c r="C20">
        <v>9175.5405988708189</v>
      </c>
      <c r="D20">
        <f>B20*M6*(1/3.413-1/10.3)*3.413</f>
        <v>9501.9936538566872</v>
      </c>
      <c r="N20" s="2"/>
      <c r="O20" s="2"/>
      <c r="P20" s="2"/>
      <c r="Q20" s="2"/>
      <c r="R20" s="2"/>
      <c r="S20" s="2"/>
      <c r="T20" s="2"/>
      <c r="U20" s="2"/>
      <c r="V20" s="2"/>
      <c r="W20" s="2"/>
      <c r="X20" s="2"/>
      <c r="Y20" s="2"/>
      <c r="Z20" s="2"/>
      <c r="AA20" s="2"/>
    </row>
    <row r="21" spans="1:27">
      <c r="A21" t="s">
        <v>6</v>
      </c>
      <c r="B21" s="19">
        <v>0.72751797483641334</v>
      </c>
      <c r="C21">
        <v>8213.9006841304763</v>
      </c>
      <c r="D21">
        <f>B21*M7*(1/3.413-1/10.3)*3.413</f>
        <v>8653.4548853575416</v>
      </c>
      <c r="N21" s="2"/>
      <c r="O21" s="2"/>
      <c r="P21" s="2"/>
      <c r="Q21" s="2"/>
      <c r="R21" s="2"/>
      <c r="S21" s="2"/>
      <c r="T21" s="2"/>
      <c r="U21" s="2"/>
      <c r="V21" s="2"/>
      <c r="W21" s="2"/>
      <c r="X21" s="2"/>
      <c r="Y21" s="2"/>
      <c r="Z21" s="2"/>
      <c r="AA21" s="2"/>
    </row>
    <row r="22" spans="1:27">
      <c r="A22" t="s">
        <v>2</v>
      </c>
      <c r="B22" s="19">
        <v>0.78910924608012512</v>
      </c>
      <c r="C22">
        <v>7159.8316054335501</v>
      </c>
      <c r="D22">
        <f>B22*M8*(1/3.413-1/10.3)*3.413</f>
        <v>7368.57415688336</v>
      </c>
    </row>
    <row r="23" spans="1:27">
      <c r="A23" t="s">
        <v>4</v>
      </c>
      <c r="B23" s="19">
        <v>0.75998749903867646</v>
      </c>
      <c r="C23">
        <v>6993.7566247905361</v>
      </c>
      <c r="D23">
        <f>B23*M9*(1/3.413-1/10.3)*3.413</f>
        <v>7095.1145403555993</v>
      </c>
    </row>
    <row r="24" spans="1:27" ht="105">
      <c r="B24" s="2" t="s">
        <v>94</v>
      </c>
      <c r="C24" s="2" t="s">
        <v>95</v>
      </c>
      <c r="D24" s="2" t="s">
        <v>96</v>
      </c>
    </row>
    <row r="25" spans="1:27">
      <c r="A25" t="s">
        <v>5</v>
      </c>
      <c r="B25" s="19">
        <v>0.25871690818114734</v>
      </c>
      <c r="C25">
        <v>3398.3433320261574</v>
      </c>
      <c r="D25">
        <f>B25*M5*(1/3.413-1/10.3)*3.413</f>
        <v>3759.6939868331347</v>
      </c>
    </row>
    <row r="26" spans="1:27">
      <c r="A26" t="s">
        <v>11</v>
      </c>
      <c r="B26" s="19">
        <v>0.26938342483808403</v>
      </c>
      <c r="C26">
        <v>3542.2243974388184</v>
      </c>
      <c r="D26">
        <f>B26*M6*(1/3.413-1/10.3)*3.413</f>
        <v>3740.8563436627855</v>
      </c>
    </row>
    <row r="27" spans="1:27">
      <c r="A27" t="s">
        <v>6</v>
      </c>
      <c r="B27" s="19">
        <v>0.31301059768127809</v>
      </c>
      <c r="C27">
        <v>3474.4891294491881</v>
      </c>
      <c r="D27">
        <f>B27*M7*(1/3.413-1/10.3)*3.413</f>
        <v>3723.1012557219487</v>
      </c>
    </row>
    <row r="28" spans="1:27">
      <c r="A28" t="s">
        <v>2</v>
      </c>
      <c r="B28" s="19">
        <v>0.302400750033677</v>
      </c>
      <c r="C28">
        <v>2707.4271171111304</v>
      </c>
      <c r="D28">
        <f>B28*M8*(1/3.413-1/10.3)*3.413</f>
        <v>2823.7691584392383</v>
      </c>
    </row>
    <row r="29" spans="1:27">
      <c r="A29" t="s">
        <v>4</v>
      </c>
      <c r="B29" s="19">
        <v>0.3072260054281295</v>
      </c>
      <c r="C29">
        <v>2798.0556755893249</v>
      </c>
      <c r="D29">
        <f>B29*M9*(1/3.413-1/10.3)*3.413</f>
        <v>2868.2099390394815</v>
      </c>
    </row>
    <row r="30" spans="1:27">
      <c r="A30" s="60" t="s">
        <v>85</v>
      </c>
      <c r="B30" s="60"/>
      <c r="C30" s="60"/>
      <c r="D30" s="60"/>
      <c r="E30" s="23"/>
      <c r="F30" s="23"/>
      <c r="G30" s="23"/>
      <c r="H30" s="23"/>
      <c r="I30" s="23"/>
      <c r="J30" s="23"/>
      <c r="K30" s="23"/>
    </row>
    <row r="31" spans="1:27">
      <c r="A31" s="60"/>
      <c r="B31" s="60"/>
      <c r="C31" s="60"/>
      <c r="D31" s="60"/>
      <c r="E31" s="23"/>
      <c r="F31" s="23"/>
      <c r="G31" s="23"/>
      <c r="H31" s="23"/>
      <c r="I31" s="23"/>
      <c r="J31" s="23"/>
      <c r="K31" s="23"/>
    </row>
    <row r="32" spans="1:27" ht="105">
      <c r="B32" s="2" t="s">
        <v>91</v>
      </c>
      <c r="C32" s="2" t="s">
        <v>92</v>
      </c>
      <c r="D32" s="2" t="s">
        <v>93</v>
      </c>
    </row>
    <row r="33" spans="1:4">
      <c r="A33" t="s">
        <v>5</v>
      </c>
      <c r="B33" s="19">
        <v>0.78458674594848243</v>
      </c>
      <c r="C33">
        <v>8810.3813515311158</v>
      </c>
      <c r="D33">
        <f>B33*M5*(1/3.413-1/10.3)*3.413</f>
        <v>11401.674871694519</v>
      </c>
    </row>
    <row r="34" spans="1:4">
      <c r="A34" t="s">
        <v>11</v>
      </c>
      <c r="B34" s="19">
        <v>0.81907196170929597</v>
      </c>
      <c r="C34">
        <v>9176.805294091595</v>
      </c>
      <c r="D34">
        <f>B34*M6*(1/3.413-1/10.3)*3.413</f>
        <v>11374.235611260092</v>
      </c>
    </row>
    <row r="35" spans="1:4">
      <c r="A35" t="s">
        <v>6</v>
      </c>
      <c r="B35" s="19">
        <v>0.85629657427584749</v>
      </c>
      <c r="C35">
        <v>7953.8131194153266</v>
      </c>
      <c r="D35">
        <f>B35*M7*(1/3.413-1/10.3)*3.413</f>
        <v>10185.210579365305</v>
      </c>
    </row>
    <row r="36" spans="1:4">
      <c r="A36" t="s">
        <v>2</v>
      </c>
      <c r="B36" s="19">
        <v>0.90170809598173673</v>
      </c>
      <c r="C36">
        <v>6868.267212484936</v>
      </c>
      <c r="D36">
        <f>B36*M8*(1/3.413-1/10.3)*3.413</f>
        <v>8420.0039552303897</v>
      </c>
    </row>
    <row r="37" spans="1:4">
      <c r="A37" t="s">
        <v>4</v>
      </c>
      <c r="B37" s="19">
        <v>0.90251967802030342</v>
      </c>
      <c r="C37">
        <v>7064.7225995229974</v>
      </c>
      <c r="D37">
        <f>B37*M9*(1/3.413-1/10.3)*3.413</f>
        <v>8425.7708167289602</v>
      </c>
    </row>
    <row r="38" spans="1:4" ht="105">
      <c r="B38" s="2" t="s">
        <v>94</v>
      </c>
      <c r="C38" s="2" t="s">
        <v>95</v>
      </c>
      <c r="D38" s="2" t="s">
        <v>96</v>
      </c>
    </row>
    <row r="39" spans="1:4">
      <c r="A39" t="s">
        <v>5</v>
      </c>
      <c r="B39" s="19">
        <v>0.38741069725970073</v>
      </c>
      <c r="C39">
        <v>4231.2555832920007</v>
      </c>
      <c r="D39">
        <f>B39*M5*(1/3.413-1/10.3)*3.413</f>
        <v>5629.8820172290034</v>
      </c>
    </row>
    <row r="40" spans="1:4">
      <c r="A40" t="s">
        <v>11</v>
      </c>
      <c r="B40" s="19">
        <v>0.41833154961906827</v>
      </c>
      <c r="C40">
        <v>4628.4276888621607</v>
      </c>
      <c r="D40">
        <f>B40*M6*(1/3.413-1/10.3)*3.413</f>
        <v>5809.2595418125165</v>
      </c>
    </row>
    <row r="41" spans="1:4">
      <c r="A41" t="s">
        <v>6</v>
      </c>
      <c r="B41" s="19">
        <v>0.47684185148375169</v>
      </c>
      <c r="C41">
        <v>4404.8462797415832</v>
      </c>
      <c r="D41">
        <f>B41*M7*(1/3.413-1/10.3)*3.413</f>
        <v>5671.7903776780713</v>
      </c>
    </row>
    <row r="42" spans="1:4">
      <c r="A42" t="s">
        <v>2</v>
      </c>
      <c r="B42" s="19">
        <v>0.47744927448666397</v>
      </c>
      <c r="C42">
        <v>3630.4693073595663</v>
      </c>
      <c r="D42">
        <f>B42*M8*(1/3.413-1/10.3)*3.413</f>
        <v>4458.3438892413087</v>
      </c>
    </row>
    <row r="43" spans="1:4">
      <c r="A43" t="s">
        <v>4</v>
      </c>
      <c r="B43" s="19">
        <v>0.49609544433218539</v>
      </c>
      <c r="C43">
        <v>3874.4805869156535</v>
      </c>
      <c r="D43">
        <f>B43*M9*(1/3.413-1/10.3)*3.413</f>
        <v>4631.4630239810458</v>
      </c>
    </row>
  </sheetData>
  <mergeCells count="9">
    <mergeCell ref="A30:D31"/>
    <mergeCell ref="G11:M16"/>
    <mergeCell ref="G10:M10"/>
    <mergeCell ref="G18:M18"/>
    <mergeCell ref="G3:J3"/>
    <mergeCell ref="L3:M3"/>
    <mergeCell ref="A1:D2"/>
    <mergeCell ref="A16:D17"/>
    <mergeCell ref="E4:E8"/>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T38"/>
  <sheetViews>
    <sheetView workbookViewId="0"/>
  </sheetViews>
  <sheetFormatPr defaultRowHeight="15"/>
  <cols>
    <col min="4" max="4" width="11.85546875" customWidth="1"/>
    <col min="5" max="5" width="67" customWidth="1"/>
  </cols>
  <sheetData>
    <row r="1" spans="1:20">
      <c r="F1" s="15"/>
    </row>
    <row r="2" spans="1:20" ht="15" customHeight="1">
      <c r="A2" s="64" t="s">
        <v>119</v>
      </c>
      <c r="B2" s="64"/>
      <c r="C2" s="64"/>
      <c r="D2" s="64"/>
      <c r="F2" s="15" t="s">
        <v>120</v>
      </c>
    </row>
    <row r="3" spans="1:20">
      <c r="A3" s="64"/>
      <c r="B3" s="64"/>
      <c r="C3" s="64"/>
      <c r="D3" s="64"/>
      <c r="F3" s="15"/>
    </row>
    <row r="4" spans="1:20">
      <c r="F4" s="15"/>
    </row>
    <row r="5" spans="1:20">
      <c r="B5" s="40" t="s">
        <v>104</v>
      </c>
      <c r="C5" s="40">
        <v>95</v>
      </c>
      <c r="D5" t="s">
        <v>105</v>
      </c>
      <c r="F5" s="15" t="s">
        <v>121</v>
      </c>
      <c r="G5" s="19">
        <v>0.42</v>
      </c>
      <c r="H5" t="s">
        <v>126</v>
      </c>
    </row>
    <row r="6" spans="1:20">
      <c r="B6" t="s">
        <v>106</v>
      </c>
      <c r="C6">
        <v>24</v>
      </c>
      <c r="D6" t="s">
        <v>107</v>
      </c>
      <c r="F6" s="15" t="s">
        <v>122</v>
      </c>
      <c r="G6">
        <v>10000</v>
      </c>
      <c r="H6" t="s">
        <v>134</v>
      </c>
    </row>
    <row r="7" spans="1:20">
      <c r="C7" s="45">
        <f>C5*C6</f>
        <v>2280</v>
      </c>
      <c r="D7" t="s">
        <v>108</v>
      </c>
      <c r="F7" s="15" t="s">
        <v>123</v>
      </c>
      <c r="G7">
        <v>3.4129999999999998</v>
      </c>
    </row>
    <row r="8" spans="1:20">
      <c r="C8" s="42">
        <v>10000</v>
      </c>
      <c r="D8" t="s">
        <v>109</v>
      </c>
      <c r="F8" s="15" t="s">
        <v>124</v>
      </c>
      <c r="G8">
        <v>7.7</v>
      </c>
    </row>
    <row r="9" spans="1:20">
      <c r="C9" s="46">
        <f>C7/C8</f>
        <v>0.22800000000000001</v>
      </c>
      <c r="D9" t="s">
        <v>110</v>
      </c>
      <c r="F9" s="15" t="s">
        <v>112</v>
      </c>
      <c r="G9" s="44">
        <f>G5*G6*(1/G7-1/G8)*3.413</f>
        <v>2338.3636363636365</v>
      </c>
    </row>
    <row r="10" spans="1:20">
      <c r="C10" s="42"/>
      <c r="F10" s="15" t="s">
        <v>125</v>
      </c>
      <c r="G10" s="47">
        <f>G9/G6</f>
        <v>0.23383636363636365</v>
      </c>
    </row>
    <row r="11" spans="1:20">
      <c r="A11" s="64" t="s">
        <v>132</v>
      </c>
      <c r="B11" s="64"/>
      <c r="C11" s="64"/>
      <c r="D11" s="64"/>
      <c r="E11" s="68"/>
      <c r="F11" s="15" t="s">
        <v>133</v>
      </c>
      <c r="G11" s="48"/>
    </row>
    <row r="12" spans="1:20">
      <c r="A12" s="64"/>
      <c r="B12" s="64"/>
      <c r="C12" s="64"/>
      <c r="D12" s="64"/>
      <c r="E12" s="68"/>
      <c r="F12" s="15"/>
      <c r="G12" s="48"/>
    </row>
    <row r="13" spans="1:20">
      <c r="A13" s="51"/>
      <c r="B13" s="51"/>
      <c r="C13" s="51"/>
      <c r="D13" s="51"/>
      <c r="E13" s="51"/>
      <c r="F13" s="52"/>
      <c r="G13" s="51"/>
      <c r="H13" s="51"/>
      <c r="I13" s="51"/>
      <c r="J13" s="51"/>
      <c r="K13" s="51"/>
      <c r="L13" s="51"/>
      <c r="M13" s="51"/>
      <c r="N13" s="51"/>
      <c r="O13" s="51"/>
      <c r="P13" s="51"/>
      <c r="Q13" s="51"/>
      <c r="R13" s="51"/>
      <c r="S13" s="51"/>
      <c r="T13" s="51"/>
    </row>
    <row r="14" spans="1:20">
      <c r="B14" s="43" t="s">
        <v>111</v>
      </c>
      <c r="C14" s="45">
        <f>4442</f>
        <v>4442</v>
      </c>
      <c r="D14" t="s">
        <v>112</v>
      </c>
      <c r="F14" s="15" t="s">
        <v>121</v>
      </c>
      <c r="G14" s="19">
        <v>0.4</v>
      </c>
      <c r="H14" t="s">
        <v>128</v>
      </c>
    </row>
    <row r="15" spans="1:20">
      <c r="C15" s="42">
        <v>10400</v>
      </c>
      <c r="D15" t="s">
        <v>113</v>
      </c>
      <c r="F15" s="15" t="s">
        <v>122</v>
      </c>
      <c r="G15">
        <v>10400</v>
      </c>
      <c r="H15" t="s">
        <v>135</v>
      </c>
    </row>
    <row r="16" spans="1:20">
      <c r="C16" s="49">
        <f>C14/C15</f>
        <v>0.42711538461538462</v>
      </c>
      <c r="D16" t="s">
        <v>114</v>
      </c>
      <c r="F16" s="15" t="s">
        <v>123</v>
      </c>
      <c r="G16">
        <v>3.4129999999999998</v>
      </c>
    </row>
    <row r="17" spans="1:20">
      <c r="C17" s="50"/>
      <c r="F17" s="15" t="s">
        <v>124</v>
      </c>
      <c r="G17">
        <v>10</v>
      </c>
    </row>
    <row r="18" spans="1:20">
      <c r="C18" s="50"/>
      <c r="F18" s="15" t="s">
        <v>112</v>
      </c>
      <c r="G18" s="44">
        <f>G14*G15*(1/G16-1/G17)*3.413</f>
        <v>2740.192</v>
      </c>
    </row>
    <row r="19" spans="1:20">
      <c r="A19" s="75" t="s">
        <v>130</v>
      </c>
      <c r="B19" s="75"/>
      <c r="C19" s="75"/>
      <c r="D19" s="75"/>
      <c r="E19" s="76"/>
      <c r="F19" s="15" t="s">
        <v>125</v>
      </c>
      <c r="G19" s="47">
        <f>G18/G15</f>
        <v>0.26347999999999999</v>
      </c>
    </row>
    <row r="20" spans="1:20">
      <c r="A20" s="75"/>
      <c r="B20" s="75"/>
      <c r="C20" s="75"/>
      <c r="D20" s="75"/>
      <c r="E20" s="76"/>
      <c r="F20" s="15" t="s">
        <v>133</v>
      </c>
      <c r="G20" s="48"/>
    </row>
    <row r="21" spans="1:20">
      <c r="A21" s="51"/>
      <c r="B21" s="51"/>
      <c r="C21" s="53"/>
      <c r="D21" s="51"/>
      <c r="E21" s="51"/>
      <c r="F21" s="52"/>
      <c r="G21" s="54"/>
      <c r="H21" s="51"/>
      <c r="I21" s="51"/>
      <c r="J21" s="51"/>
      <c r="K21" s="51"/>
      <c r="L21" s="51"/>
      <c r="M21" s="51"/>
      <c r="N21" s="51"/>
      <c r="O21" s="51"/>
      <c r="P21" s="51"/>
      <c r="Q21" s="51"/>
      <c r="R21" s="51"/>
      <c r="S21" s="51"/>
      <c r="T21" s="51"/>
    </row>
    <row r="22" spans="1:20">
      <c r="A22" s="5"/>
      <c r="B22" s="5"/>
      <c r="C22" s="6"/>
      <c r="D22" s="5"/>
      <c r="E22" s="5"/>
      <c r="F22" s="15"/>
      <c r="G22" s="56"/>
      <c r="H22" s="5"/>
      <c r="I22" s="5"/>
      <c r="J22" s="5"/>
      <c r="K22" s="5"/>
      <c r="L22" s="5"/>
      <c r="M22" s="5"/>
      <c r="N22" s="5"/>
      <c r="O22" s="5"/>
      <c r="P22" s="5"/>
      <c r="Q22" s="5"/>
      <c r="R22" s="5"/>
      <c r="S22" s="5"/>
      <c r="T22" s="5"/>
    </row>
    <row r="23" spans="1:20">
      <c r="A23" s="62" t="s">
        <v>131</v>
      </c>
      <c r="B23" s="62"/>
      <c r="C23" s="62"/>
      <c r="D23" s="62"/>
      <c r="E23" s="68"/>
      <c r="F23" s="15"/>
      <c r="G23" s="56"/>
      <c r="H23" s="5"/>
      <c r="I23" s="5"/>
      <c r="J23" s="5"/>
      <c r="K23" s="5"/>
      <c r="L23" s="5"/>
      <c r="M23" s="5"/>
      <c r="N23" s="5"/>
      <c r="O23" s="5"/>
      <c r="P23" s="5"/>
      <c r="Q23" s="5"/>
      <c r="R23" s="5"/>
      <c r="S23" s="5"/>
      <c r="T23" s="5"/>
    </row>
    <row r="24" spans="1:20">
      <c r="A24" s="62"/>
      <c r="B24" s="62"/>
      <c r="C24" s="62"/>
      <c r="D24" s="62"/>
      <c r="E24" s="68"/>
      <c r="F24" s="15"/>
      <c r="G24" s="56"/>
      <c r="H24" s="5"/>
      <c r="I24" s="5"/>
      <c r="J24" s="5"/>
      <c r="K24" s="5"/>
      <c r="L24" s="5"/>
      <c r="M24" s="5"/>
      <c r="N24" s="5"/>
      <c r="O24" s="5"/>
      <c r="P24" s="5"/>
      <c r="Q24" s="5"/>
      <c r="R24" s="5"/>
      <c r="S24" s="5"/>
      <c r="T24" s="5"/>
    </row>
    <row r="25" spans="1:20">
      <c r="A25" s="5"/>
      <c r="B25" s="5"/>
      <c r="C25" s="6"/>
      <c r="D25" s="5"/>
      <c r="E25" s="5"/>
      <c r="F25" s="15"/>
      <c r="G25" s="56"/>
      <c r="H25" s="5"/>
      <c r="I25" s="5"/>
      <c r="J25" s="5"/>
      <c r="K25" s="5"/>
      <c r="L25" s="5"/>
      <c r="M25" s="5"/>
      <c r="N25" s="5"/>
      <c r="O25" s="5"/>
      <c r="P25" s="5"/>
      <c r="Q25" s="5"/>
      <c r="R25" s="5"/>
      <c r="S25" s="5"/>
      <c r="T25" s="5"/>
    </row>
    <row r="26" spans="1:20">
      <c r="B26" s="43" t="s">
        <v>115</v>
      </c>
      <c r="C26" s="44">
        <v>5400</v>
      </c>
      <c r="D26" t="s">
        <v>116</v>
      </c>
      <c r="F26" s="15" t="s">
        <v>121</v>
      </c>
      <c r="G26" s="19">
        <v>0.42</v>
      </c>
      <c r="H26" t="s">
        <v>127</v>
      </c>
    </row>
    <row r="27" spans="1:20">
      <c r="C27" s="41">
        <v>1894</v>
      </c>
      <c r="D27" t="s">
        <v>117</v>
      </c>
      <c r="F27" s="15" t="s">
        <v>122</v>
      </c>
      <c r="G27">
        <v>5400</v>
      </c>
      <c r="H27" t="s">
        <v>135</v>
      </c>
    </row>
    <row r="28" spans="1:20">
      <c r="C28" s="49">
        <f>C27/C26</f>
        <v>0.35074074074074074</v>
      </c>
      <c r="D28" t="s">
        <v>118</v>
      </c>
      <c r="F28" s="15" t="s">
        <v>123</v>
      </c>
      <c r="G28">
        <v>3.4129999999999998</v>
      </c>
    </row>
    <row r="29" spans="1:20">
      <c r="F29" s="15" t="s">
        <v>124</v>
      </c>
      <c r="G29">
        <v>10</v>
      </c>
    </row>
    <row r="30" spans="1:20">
      <c r="A30" s="75" t="s">
        <v>129</v>
      </c>
      <c r="B30" s="75"/>
      <c r="C30" s="75"/>
      <c r="D30" s="75"/>
      <c r="E30" s="76"/>
      <c r="F30" s="15" t="s">
        <v>112</v>
      </c>
      <c r="G30" s="44">
        <f>G26*G27*(1/G28-1/G29)*3.413</f>
        <v>1493.9315999999999</v>
      </c>
    </row>
    <row r="31" spans="1:20">
      <c r="A31" s="75"/>
      <c r="B31" s="75"/>
      <c r="C31" s="75"/>
      <c r="D31" s="75"/>
      <c r="E31" s="76"/>
      <c r="F31" s="15" t="s">
        <v>125</v>
      </c>
      <c r="G31" s="47">
        <f>G30/G27</f>
        <v>0.27665399999999996</v>
      </c>
    </row>
    <row r="32" spans="1:20">
      <c r="F32" s="15" t="s">
        <v>136</v>
      </c>
      <c r="G32" s="48"/>
    </row>
    <row r="33" spans="1:6">
      <c r="A33" s="55"/>
      <c r="F33" s="15"/>
    </row>
    <row r="34" spans="1:6">
      <c r="F34" s="15"/>
    </row>
    <row r="35" spans="1:6">
      <c r="F35" s="15"/>
    </row>
    <row r="36" spans="1:6">
      <c r="F36" s="15"/>
    </row>
    <row r="37" spans="1:6">
      <c r="F37" s="15"/>
    </row>
    <row r="38" spans="1:6">
      <c r="F38" s="15"/>
    </row>
  </sheetData>
  <mergeCells count="5">
    <mergeCell ref="A2:D3"/>
    <mergeCell ref="A19:E20"/>
    <mergeCell ref="A30:E31"/>
    <mergeCell ref="A23:E24"/>
    <mergeCell ref="A11:E1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Underlying Calcs</vt:lpstr>
      <vt:lpstr>1.5ton results</vt:lpstr>
      <vt:lpstr>Compare bin with algorithm</vt:lpstr>
      <vt:lpstr>Compare algorithm with studies</vt:lpstr>
    </vt:vector>
  </TitlesOfParts>
  <Company>GDS Associates,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travis.hinck</dc:creator>
  <cp:lastModifiedBy>travis.hinck</cp:lastModifiedBy>
  <dcterms:created xsi:type="dcterms:W3CDTF">2013-12-09T14:09:59Z</dcterms:created>
  <dcterms:modified xsi:type="dcterms:W3CDTF">2013-12-16T18:45:25Z</dcterms:modified>
</cp:coreProperties>
</file>