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980" windowHeight="7305"/>
  </bookViews>
  <sheets>
    <sheet name="Sheet1" sheetId="1" r:id="rId1"/>
    <sheet name="Sheet2" sheetId="2" r:id="rId2"/>
    <sheet name="Sheet3" sheetId="3" r:id="rId3"/>
  </sheets>
  <definedNames>
    <definedName name="_ftn1" localSheetId="0">Sheet1!$B$16</definedName>
    <definedName name="_ftn2" localSheetId="0">Sheet1!$B$17</definedName>
    <definedName name="_ftnref1" localSheetId="0">Sheet1!$D$7</definedName>
    <definedName name="_ftnref2" localSheetId="0">Sheet1!$E$7</definedName>
    <definedName name="_ftnref4" localSheetId="0">Sheet1!$G$7</definedName>
  </definedNames>
  <calcPr calcId="145621" calcOnSave="0"/>
</workbook>
</file>

<file path=xl/calcChain.xml><?xml version="1.0" encoding="utf-8"?>
<calcChain xmlns="http://schemas.openxmlformats.org/spreadsheetml/2006/main">
  <c r="O8" i="1" l="1"/>
  <c r="O13" i="1"/>
  <c r="P13" i="1" s="1"/>
  <c r="O12" i="1"/>
  <c r="P12" i="1" s="1"/>
  <c r="O11" i="1"/>
  <c r="P11" i="1" s="1"/>
  <c r="O10" i="1"/>
  <c r="P10" i="1" s="1"/>
  <c r="O9" i="1"/>
  <c r="P9" i="1" s="1"/>
  <c r="P8" i="1"/>
  <c r="N13" i="1"/>
  <c r="N12" i="1"/>
  <c r="N11" i="1"/>
  <c r="N10" i="1"/>
  <c r="N9" i="1"/>
  <c r="N8" i="1"/>
  <c r="M13" i="1"/>
  <c r="M12" i="1"/>
  <c r="M11" i="1"/>
  <c r="M10" i="1"/>
  <c r="M9" i="1"/>
  <c r="M8" i="1"/>
  <c r="L9" i="1" l="1"/>
  <c r="L10" i="1"/>
  <c r="L11" i="1"/>
  <c r="L12" i="1"/>
  <c r="L13" i="1"/>
  <c r="L8" i="1"/>
  <c r="J13" i="1" l="1"/>
  <c r="J12" i="1"/>
  <c r="J11" i="1"/>
  <c r="J10" i="1"/>
  <c r="J9" i="1"/>
  <c r="K9" i="1"/>
  <c r="K10" i="1"/>
  <c r="K11" i="1"/>
  <c r="K12" i="1"/>
  <c r="K13" i="1"/>
  <c r="K8" i="1"/>
  <c r="J8" i="1"/>
  <c r="I8" i="1"/>
  <c r="I13" i="1"/>
  <c r="I12" i="1"/>
  <c r="I11" i="1"/>
  <c r="I10" i="1"/>
  <c r="I9" i="1"/>
  <c r="H12" i="1"/>
  <c r="H13" i="1"/>
  <c r="H11" i="1"/>
  <c r="D4" i="1"/>
  <c r="H9" i="1"/>
  <c r="H10" i="1"/>
  <c r="H8" i="1"/>
  <c r="D2" i="1" l="1"/>
</calcChain>
</file>

<file path=xl/sharedStrings.xml><?xml version="1.0" encoding="utf-8"?>
<sst xmlns="http://schemas.openxmlformats.org/spreadsheetml/2006/main" count="72" uniqueCount="51">
  <si>
    <t>7.55*AV+258.3</t>
  </si>
  <si>
    <t>6.795*AV+232.47</t>
  </si>
  <si>
    <t>12.43*AV+326.1</t>
  </si>
  <si>
    <t>11.187*AV+293.49</t>
  </si>
  <si>
    <t>9.88*AV+143.7</t>
  </si>
  <si>
    <t>8.892*AV+129.33</t>
  </si>
  <si>
    <t>9.78*AV+250.8</t>
  </si>
  <si>
    <t>7.824*AV+200.64</t>
  </si>
  <si>
    <t>11.40*AV+391</t>
  </si>
  <si>
    <t>9.12*AV+312.8</t>
  </si>
  <si>
    <t>10.45*AV+152</t>
  </si>
  <si>
    <t>8.36*AV+121.6</t>
  </si>
  <si>
    <t>Freezer Volume</t>
  </si>
  <si>
    <t>AV</t>
  </si>
  <si>
    <t>Savings</t>
  </si>
  <si>
    <t>Product Category</t>
  </si>
  <si>
    <t>ENERGY STAR Maximum Energy Usage in kWh/year[2]</t>
  </si>
  <si>
    <t>Volume (cubic feet)</t>
  </si>
  <si>
    <t>Upright Freezers with Manual Defrost</t>
  </si>
  <si>
    <t>7.75 or greater</t>
  </si>
  <si>
    <t>Upright Freezers with Automatic Defrost</t>
  </si>
  <si>
    <t>Chest Freezers and all other Freezers except Compact Freezers</t>
  </si>
  <si>
    <t>Compact Upright Freezers with Manual Defrost</t>
  </si>
  <si>
    <t>&lt; 7.75 and 36 inches or less in height</t>
  </si>
  <si>
    <t>Compact Upright Freezers with Automatic Defrost</t>
  </si>
  <si>
    <t>Compact Chest Freezers</t>
  </si>
  <si>
    <t>&lt;7.75 and 36 inches or less in height</t>
  </si>
  <si>
    <t>Baseline Usage</t>
  </si>
  <si>
    <t>ESTAR Usage</t>
  </si>
  <si>
    <t>Volume Used</t>
  </si>
  <si>
    <t>Compact Volume</t>
  </si>
  <si>
    <t>From ESTAR calc</t>
  </si>
  <si>
    <t>VEIC estimate</t>
  </si>
  <si>
    <t>kW</t>
  </si>
  <si>
    <t>Assumptions up to September 2014</t>
  </si>
  <si>
    <t>Assumptions after September 2014</t>
  </si>
  <si>
    <t>Federal Baseline Maximum Energy Usage in kWh/year[1]</t>
  </si>
  <si>
    <t>Federal Baseline</t>
  </si>
  <si>
    <t>ENERGY STAR Maximum Energy Usage in kWh/year[4]</t>
  </si>
  <si>
    <t>5.57*AV + 193.7</t>
  </si>
  <si>
    <t>5.01*AV + 174.3</t>
  </si>
  <si>
    <t>8.62*AV + 228.3</t>
  </si>
  <si>
    <t>7.76*AV + 205.5</t>
  </si>
  <si>
    <t>7.29*AV + 107.8</t>
  </si>
  <si>
    <t>6.56*AV + 97.0</t>
  </si>
  <si>
    <t>8.65*AV + 225.7</t>
  </si>
  <si>
    <t>7.79*AV + 203.1</t>
  </si>
  <si>
    <t>10.17*AV + 351.9</t>
  </si>
  <si>
    <t>9.15*AV + 316.7</t>
  </si>
  <si>
    <t>9.25*AV + 136.8</t>
  </si>
  <si>
    <t>8.33*AV + 123.1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</si>
</sst>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rgb="FFFFFFF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F7F7F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0" fontId="0" fillId="0" borderId="5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165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2" borderId="4" xfId="1" applyFill="1" applyBorder="1" applyAlignment="1">
      <alignment horizontal="center" vertical="center" wrapText="1"/>
    </xf>
    <xf numFmtId="0" fontId="3" fillId="2" borderId="2" xfId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7"/>
  <sheetViews>
    <sheetView tabSelected="1" topLeftCell="F3" workbookViewId="0">
      <selection activeCell="B8" sqref="B8"/>
    </sheetView>
  </sheetViews>
  <sheetFormatPr defaultRowHeight="15" x14ac:dyDescent="0.25"/>
  <cols>
    <col min="2" max="4" width="20" customWidth="1"/>
    <col min="5" max="5" width="31.140625" bestFit="1" customWidth="1"/>
    <col min="6" max="7" width="31.140625" customWidth="1"/>
    <col min="14" max="14" width="10.42578125" bestFit="1" customWidth="1"/>
  </cols>
  <sheetData>
    <row r="1" spans="2:16" x14ac:dyDescent="0.25">
      <c r="C1" t="s">
        <v>12</v>
      </c>
      <c r="D1">
        <v>16.14</v>
      </c>
      <c r="E1" t="s">
        <v>31</v>
      </c>
    </row>
    <row r="2" spans="2:16" x14ac:dyDescent="0.25">
      <c r="C2" t="s">
        <v>13</v>
      </c>
      <c r="D2">
        <f>D1*1.73</f>
        <v>27.9222</v>
      </c>
    </row>
    <row r="3" spans="2:16" x14ac:dyDescent="0.25">
      <c r="C3" t="s">
        <v>30</v>
      </c>
      <c r="D3">
        <v>6</v>
      </c>
      <c r="E3" t="s">
        <v>32</v>
      </c>
    </row>
    <row r="4" spans="2:16" x14ac:dyDescent="0.25">
      <c r="C4" t="s">
        <v>13</v>
      </c>
      <c r="D4">
        <f>D3*1.73</f>
        <v>10.379999999999999</v>
      </c>
    </row>
    <row r="5" spans="2:16" ht="15.75" thickBot="1" x14ac:dyDescent="0.3"/>
    <row r="6" spans="2:16" ht="30" customHeight="1" thickBot="1" x14ac:dyDescent="0.3">
      <c r="D6" s="18" t="s">
        <v>34</v>
      </c>
      <c r="E6" s="19"/>
      <c r="F6" s="20" t="s">
        <v>35</v>
      </c>
      <c r="G6" s="21"/>
      <c r="I6" s="26" t="s">
        <v>34</v>
      </c>
      <c r="J6" s="26"/>
      <c r="K6" s="26"/>
      <c r="L6" s="26"/>
      <c r="M6" s="26" t="s">
        <v>35</v>
      </c>
      <c r="N6" s="26"/>
      <c r="O6" s="26"/>
      <c r="P6" s="26"/>
    </row>
    <row r="7" spans="2:16" ht="60.75" thickBot="1" x14ac:dyDescent="0.3">
      <c r="B7" s="2" t="s">
        <v>15</v>
      </c>
      <c r="C7" s="14" t="s">
        <v>17</v>
      </c>
      <c r="D7" s="15" t="s">
        <v>36</v>
      </c>
      <c r="E7" s="16" t="s">
        <v>16</v>
      </c>
      <c r="F7" s="17" t="s">
        <v>37</v>
      </c>
      <c r="G7" s="16" t="s">
        <v>38</v>
      </c>
      <c r="H7" s="5" t="s">
        <v>29</v>
      </c>
      <c r="I7" s="5" t="s">
        <v>27</v>
      </c>
      <c r="J7" s="5" t="s">
        <v>28</v>
      </c>
      <c r="K7" t="s">
        <v>14</v>
      </c>
      <c r="L7" s="12" t="s">
        <v>33</v>
      </c>
      <c r="M7" s="5" t="s">
        <v>27</v>
      </c>
      <c r="N7" s="5" t="s">
        <v>28</v>
      </c>
      <c r="O7" t="s">
        <v>14</v>
      </c>
      <c r="P7" s="12" t="s">
        <v>33</v>
      </c>
    </row>
    <row r="8" spans="2:16" ht="24.75" thickBot="1" x14ac:dyDescent="0.3">
      <c r="B8" s="3" t="s">
        <v>18</v>
      </c>
      <c r="C8" s="1" t="s">
        <v>19</v>
      </c>
      <c r="D8" s="22" t="s">
        <v>0</v>
      </c>
      <c r="E8" s="22" t="s">
        <v>1</v>
      </c>
      <c r="F8" s="22" t="s">
        <v>39</v>
      </c>
      <c r="G8" s="23" t="s">
        <v>40</v>
      </c>
      <c r="H8" s="6">
        <f>$D$2</f>
        <v>27.9222</v>
      </c>
      <c r="I8" s="6">
        <f>7.55*H8+258.3</f>
        <v>469.11261000000002</v>
      </c>
      <c r="J8" s="6">
        <f>6.795*H8+232.47</f>
        <v>422.20134899999999</v>
      </c>
      <c r="K8" s="6">
        <f>I8-J8</f>
        <v>46.911261000000025</v>
      </c>
      <c r="L8" s="13">
        <f>K8/5890*0.95</f>
        <v>7.5663324193548419E-3</v>
      </c>
      <c r="M8" s="27">
        <f>5.57*H8 + 193.7</f>
        <v>349.226654</v>
      </c>
      <c r="N8" s="28">
        <f>5.01*H8 + 174.3</f>
        <v>314.19022200000001</v>
      </c>
      <c r="O8" s="27">
        <f>M8-N8</f>
        <v>35.036431999999991</v>
      </c>
      <c r="P8" s="29">
        <f>O8/5890*0.95</f>
        <v>5.6510374193548376E-3</v>
      </c>
    </row>
    <row r="9" spans="2:16" ht="24.75" thickBot="1" x14ac:dyDescent="0.3">
      <c r="B9" s="3" t="s">
        <v>20</v>
      </c>
      <c r="C9" s="1" t="s">
        <v>19</v>
      </c>
      <c r="D9" s="22" t="s">
        <v>2</v>
      </c>
      <c r="E9" s="22" t="s">
        <v>3</v>
      </c>
      <c r="F9" s="24" t="s">
        <v>41</v>
      </c>
      <c r="G9" s="25" t="s">
        <v>42</v>
      </c>
      <c r="H9" s="6">
        <f t="shared" ref="H9:H10" si="0">$D$2</f>
        <v>27.9222</v>
      </c>
      <c r="I9" s="6">
        <f>12.43*H9+326.1</f>
        <v>673.17294600000002</v>
      </c>
      <c r="J9" s="6">
        <f>11.187*H9+293.49</f>
        <v>605.85565139999994</v>
      </c>
      <c r="K9" s="6">
        <f t="shared" ref="K9:K13" si="1">I9-J9</f>
        <v>67.317294600000082</v>
      </c>
      <c r="L9" s="13">
        <f>K9/5890*0.95</f>
        <v>1.0857628161290336E-2</v>
      </c>
      <c r="M9" s="27">
        <f>8.62*H8 + 228.3</f>
        <v>468.98936400000002</v>
      </c>
      <c r="N9" s="28">
        <f>7.76*H8 + 205.5</f>
        <v>422.17627199999998</v>
      </c>
      <c r="O9" s="27">
        <f t="shared" ref="O9:O13" si="2">M9-N9</f>
        <v>46.81309200000004</v>
      </c>
      <c r="P9" s="29">
        <f>O9/5890*0.95</f>
        <v>7.5504987096774254E-3</v>
      </c>
    </row>
    <row r="10" spans="2:16" ht="36.75" thickBot="1" x14ac:dyDescent="0.3">
      <c r="B10" s="3" t="s">
        <v>21</v>
      </c>
      <c r="C10" s="1" t="s">
        <v>19</v>
      </c>
      <c r="D10" s="22" t="s">
        <v>4</v>
      </c>
      <c r="E10" s="22" t="s">
        <v>5</v>
      </c>
      <c r="F10" s="24" t="s">
        <v>43</v>
      </c>
      <c r="G10" s="25" t="s">
        <v>44</v>
      </c>
      <c r="H10" s="6">
        <f t="shared" si="0"/>
        <v>27.9222</v>
      </c>
      <c r="I10" s="6">
        <f>9.88*H10+143.7</f>
        <v>419.57133600000003</v>
      </c>
      <c r="J10" s="6">
        <f>8.892*H10+129.33</f>
        <v>377.61420240000001</v>
      </c>
      <c r="K10" s="6">
        <f t="shared" si="1"/>
        <v>41.95713360000002</v>
      </c>
      <c r="L10" s="13">
        <f>K10/5890*0.95</f>
        <v>6.7672796129032283E-3</v>
      </c>
      <c r="M10" s="27">
        <f>7.29*H8 + 107.8</f>
        <v>311.35283800000002</v>
      </c>
      <c r="N10" s="28">
        <f>6.56*H8 + 97</f>
        <v>280.16963199999998</v>
      </c>
      <c r="O10" s="27">
        <f t="shared" si="2"/>
        <v>31.183206000000041</v>
      </c>
      <c r="P10" s="29">
        <f>O10/5890*0.95</f>
        <v>5.029549354838716E-3</v>
      </c>
    </row>
    <row r="11" spans="2:16" ht="36.75" thickBot="1" x14ac:dyDescent="0.3">
      <c r="B11" s="3" t="s">
        <v>22</v>
      </c>
      <c r="C11" s="1" t="s">
        <v>23</v>
      </c>
      <c r="D11" s="22" t="s">
        <v>6</v>
      </c>
      <c r="E11" s="22" t="s">
        <v>7</v>
      </c>
      <c r="F11" s="24" t="s">
        <v>45</v>
      </c>
      <c r="G11" s="25" t="s">
        <v>46</v>
      </c>
      <c r="H11" s="6">
        <f>$D$4</f>
        <v>10.379999999999999</v>
      </c>
      <c r="I11" s="6">
        <f>9.78*H11+250.8</f>
        <v>352.31639999999999</v>
      </c>
      <c r="J11" s="6">
        <f>7.824*H11+200.64</f>
        <v>281.85311999999999</v>
      </c>
      <c r="K11" s="6">
        <f t="shared" si="1"/>
        <v>70.463279999999997</v>
      </c>
      <c r="L11" s="13">
        <f>K11/5890*0.95</f>
        <v>1.1365045161290322E-2</v>
      </c>
      <c r="M11" s="27">
        <f>8.65*H8 + 225.7</f>
        <v>467.22703000000001</v>
      </c>
      <c r="N11" s="28">
        <f>7.79*H8 + 203.1</f>
        <v>420.61393799999996</v>
      </c>
      <c r="O11" s="27">
        <f t="shared" si="2"/>
        <v>46.613092000000051</v>
      </c>
      <c r="P11" s="29">
        <f>O11/5890*0.95</f>
        <v>7.5182406451612975E-3</v>
      </c>
    </row>
    <row r="12" spans="2:16" ht="36.75" thickBot="1" x14ac:dyDescent="0.3">
      <c r="B12" s="3" t="s">
        <v>24</v>
      </c>
      <c r="C12" s="1" t="s">
        <v>23</v>
      </c>
      <c r="D12" s="22" t="s">
        <v>8</v>
      </c>
      <c r="E12" s="22" t="s">
        <v>9</v>
      </c>
      <c r="F12" s="24" t="s">
        <v>47</v>
      </c>
      <c r="G12" s="25" t="s">
        <v>48</v>
      </c>
      <c r="H12" s="6">
        <f t="shared" ref="H12:H13" si="3">$D$4</f>
        <v>10.379999999999999</v>
      </c>
      <c r="I12" s="6">
        <f>11.4*H12+391</f>
        <v>509.33199999999999</v>
      </c>
      <c r="J12" s="6">
        <f>9.12*H12+312.8</f>
        <v>407.46559999999999</v>
      </c>
      <c r="K12" s="6">
        <f t="shared" si="1"/>
        <v>101.8664</v>
      </c>
      <c r="L12" s="13">
        <f>K12/5890*0.95</f>
        <v>1.6430064516129033E-2</v>
      </c>
      <c r="M12" s="27">
        <f>10.17*H8 + 351.9</f>
        <v>635.86877400000003</v>
      </c>
      <c r="N12" s="28">
        <f>9.15*H8 + 316.7</f>
        <v>572.18813</v>
      </c>
      <c r="O12" s="27">
        <f t="shared" si="2"/>
        <v>63.680644000000029</v>
      </c>
      <c r="P12" s="29">
        <f>O12/5890*0.95</f>
        <v>1.027107161290323E-2</v>
      </c>
    </row>
    <row r="13" spans="2:16" ht="24.75" thickBot="1" x14ac:dyDescent="0.3">
      <c r="B13" s="3" t="s">
        <v>25</v>
      </c>
      <c r="C13" s="1" t="s">
        <v>26</v>
      </c>
      <c r="D13" s="22" t="s">
        <v>10</v>
      </c>
      <c r="E13" s="22" t="s">
        <v>11</v>
      </c>
      <c r="F13" s="24" t="s">
        <v>49</v>
      </c>
      <c r="G13" s="25" t="s">
        <v>50</v>
      </c>
      <c r="H13" s="6">
        <f t="shared" si="3"/>
        <v>10.379999999999999</v>
      </c>
      <c r="I13" s="6">
        <f>10.45*H13+152</f>
        <v>260.471</v>
      </c>
      <c r="J13" s="6">
        <f>8.36*H13+121.6</f>
        <v>208.37679999999997</v>
      </c>
      <c r="K13" s="6">
        <f t="shared" si="1"/>
        <v>52.094200000000029</v>
      </c>
      <c r="L13" s="13">
        <f>K13/5890*0.95</f>
        <v>8.4022903225806495E-3</v>
      </c>
      <c r="M13" s="27">
        <f>9.25*H8 + 136.8</f>
        <v>395.08035000000001</v>
      </c>
      <c r="N13" s="28">
        <f>8.33*H8 + 123.1</f>
        <v>355.69192599999997</v>
      </c>
      <c r="O13" s="27">
        <f t="shared" si="2"/>
        <v>39.388424000000043</v>
      </c>
      <c r="P13" s="29">
        <f>O13/5890*0.95</f>
        <v>6.3529716129032323E-3</v>
      </c>
    </row>
    <row r="16" spans="2:16" x14ac:dyDescent="0.25">
      <c r="B16" s="4"/>
    </row>
    <row r="17" spans="2:2" x14ac:dyDescent="0.25">
      <c r="B17" s="4"/>
    </row>
  </sheetData>
  <mergeCells count="4">
    <mergeCell ref="D6:E6"/>
    <mergeCell ref="F6:G6"/>
    <mergeCell ref="I6:L6"/>
    <mergeCell ref="M6:P6"/>
  </mergeCells>
  <hyperlinks>
    <hyperlink ref="D7" location="_ftn1" display="_ftn1"/>
    <hyperlink ref="E7" location="_ftn2" display="_ftn2"/>
    <hyperlink ref="G7" location="_ftn4" display="_ftn4"/>
  </hyperlink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0"/>
  <sheetViews>
    <sheetView workbookViewId="0">
      <selection activeCell="F10" sqref="B4:F10"/>
    </sheetView>
  </sheetViews>
  <sheetFormatPr defaultRowHeight="15" x14ac:dyDescent="0.25"/>
  <cols>
    <col min="2" max="2" width="24.140625" customWidth="1"/>
  </cols>
  <sheetData>
    <row r="4" spans="2:6" ht="30" x14ac:dyDescent="0.25">
      <c r="B4" s="7" t="s">
        <v>15</v>
      </c>
      <c r="C4" s="8" t="s">
        <v>29</v>
      </c>
      <c r="D4" s="8" t="s">
        <v>27</v>
      </c>
      <c r="E4" s="8" t="s">
        <v>28</v>
      </c>
      <c r="F4" s="9" t="s">
        <v>14</v>
      </c>
    </row>
    <row r="5" spans="2:6" ht="28.5" x14ac:dyDescent="0.25">
      <c r="B5" s="10" t="s">
        <v>18</v>
      </c>
      <c r="C5" s="11">
        <v>27.9222</v>
      </c>
      <c r="D5" s="11">
        <v>469.11261000000002</v>
      </c>
      <c r="E5" s="11">
        <v>422.20134899999999</v>
      </c>
      <c r="F5" s="11">
        <v>46.911261000000025</v>
      </c>
    </row>
    <row r="6" spans="2:6" ht="28.5" x14ac:dyDescent="0.25">
      <c r="B6" s="10" t="s">
        <v>20</v>
      </c>
      <c r="C6" s="11">
        <v>27.9222</v>
      </c>
      <c r="D6" s="11">
        <v>673.17294600000002</v>
      </c>
      <c r="E6" s="11">
        <v>605.85565139999994</v>
      </c>
      <c r="F6" s="11">
        <v>67.317294600000082</v>
      </c>
    </row>
    <row r="7" spans="2:6" ht="42.75" x14ac:dyDescent="0.25">
      <c r="B7" s="10" t="s">
        <v>21</v>
      </c>
      <c r="C7" s="11">
        <v>27.9222</v>
      </c>
      <c r="D7" s="11">
        <v>419.57133600000003</v>
      </c>
      <c r="E7" s="11">
        <v>377.61420240000001</v>
      </c>
      <c r="F7" s="11">
        <v>41.95713360000002</v>
      </c>
    </row>
    <row r="8" spans="2:6" ht="42.75" x14ac:dyDescent="0.25">
      <c r="B8" s="10" t="s">
        <v>22</v>
      </c>
      <c r="C8" s="11">
        <v>10.379999999999999</v>
      </c>
      <c r="D8" s="11">
        <v>352.31639999999999</v>
      </c>
      <c r="E8" s="11">
        <v>281.85311999999999</v>
      </c>
      <c r="F8" s="11">
        <v>70.463279999999997</v>
      </c>
    </row>
    <row r="9" spans="2:6" ht="42.75" x14ac:dyDescent="0.25">
      <c r="B9" s="10" t="s">
        <v>24</v>
      </c>
      <c r="C9" s="11">
        <v>10.379999999999999</v>
      </c>
      <c r="D9" s="11">
        <v>509.33199999999999</v>
      </c>
      <c r="E9" s="11">
        <v>407.46559999999999</v>
      </c>
      <c r="F9" s="11">
        <v>101.8664</v>
      </c>
    </row>
    <row r="10" spans="2:6" ht="28.5" x14ac:dyDescent="0.25">
      <c r="B10" s="10" t="s">
        <v>25</v>
      </c>
      <c r="C10" s="11">
        <v>10.379999999999999</v>
      </c>
      <c r="D10" s="11">
        <v>260.471</v>
      </c>
      <c r="E10" s="11">
        <v>208.37679999999997</v>
      </c>
      <c r="F10" s="11">
        <v>52.094200000000029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Sheet1!_ftn1</vt:lpstr>
      <vt:lpstr>Sheet1!_ftn2</vt:lpstr>
      <vt:lpstr>Sheet1!_ftnref1</vt:lpstr>
      <vt:lpstr>Sheet1!_ftnref2</vt:lpstr>
      <vt:lpstr>Sheet1!_ftnref4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2012-04-19T13:38:55Z</dcterms:created>
  <dcterms:modified xsi:type="dcterms:W3CDTF">2013-12-30T10:52:15Z</dcterms:modified>
</cp:coreProperties>
</file>