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230" yWindow="-15" windowWidth="10275" windowHeight="8175" activeTab="2"/>
  </bookViews>
  <sheets>
    <sheet name="Filters" sheetId="1" r:id="rId1"/>
    <sheet name="Condensate Drains" sheetId="2" r:id="rId2"/>
    <sheet name="Tables" sheetId="3" r:id="rId3"/>
  </sheets>
  <calcPr calcId="145621"/>
</workbook>
</file>

<file path=xl/calcChain.xml><?xml version="1.0" encoding="utf-8"?>
<calcChain xmlns="http://schemas.openxmlformats.org/spreadsheetml/2006/main">
  <c r="L20" i="3" l="1"/>
  <c r="F11" i="2" l="1"/>
  <c r="E11" i="2"/>
  <c r="D11" i="2"/>
  <c r="F3" i="2"/>
  <c r="F4" i="2"/>
  <c r="F5" i="2"/>
  <c r="F6" i="2"/>
  <c r="F2" i="2"/>
  <c r="Q23" i="1"/>
  <c r="Q24" i="1"/>
  <c r="Q25" i="1"/>
  <c r="Q26" i="1"/>
  <c r="Q27" i="1"/>
  <c r="Q28" i="1"/>
  <c r="Q29" i="1"/>
  <c r="Q22" i="1"/>
  <c r="P23" i="1"/>
  <c r="P24" i="1"/>
  <c r="P25" i="1"/>
  <c r="P26" i="1"/>
  <c r="P27" i="1"/>
  <c r="P28" i="1"/>
  <c r="P29" i="1"/>
  <c r="P22" i="1"/>
  <c r="O23" i="1"/>
  <c r="O24" i="1"/>
  <c r="O25" i="1"/>
  <c r="O26" i="1"/>
  <c r="O27" i="1"/>
  <c r="O28" i="1"/>
  <c r="O29" i="1"/>
  <c r="O2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2" i="1"/>
  <c r="C28" i="3"/>
  <c r="C24" i="3"/>
  <c r="D20" i="3"/>
</calcChain>
</file>

<file path=xl/sharedStrings.xml><?xml version="1.0" encoding="utf-8"?>
<sst xmlns="http://schemas.openxmlformats.org/spreadsheetml/2006/main" count="203" uniqueCount="95">
  <si>
    <t>Filter Type</t>
  </si>
  <si>
    <t>Max CFM Capacity @ 100 psig</t>
  </si>
  <si>
    <t>Rated Pressure Drop</t>
  </si>
  <si>
    <t>Manufacturer</t>
  </si>
  <si>
    <t>Model Number</t>
  </si>
  <si>
    <t>Filter Housing Cost ($)</t>
  </si>
  <si>
    <t>Filter Element Cost ($)</t>
  </si>
  <si>
    <t>Estimated Installation Cost ($)</t>
  </si>
  <si>
    <t>Typical Annual O&amp;M Cost ($)</t>
  </si>
  <si>
    <t>Estimated Equipment Life (yrs)</t>
  </si>
  <si>
    <t>Estimated % of Total Filter Sales &lt;500 CFM</t>
  </si>
  <si>
    <t>Notes</t>
  </si>
  <si>
    <t>Particulate</t>
  </si>
  <si>
    <t>~100</t>
  </si>
  <si>
    <t>~4</t>
  </si>
  <si>
    <t>Sullair</t>
  </si>
  <si>
    <t>SCF125 (2 PSI)</t>
  </si>
  <si>
    <t>1 yr element / 10 yr housing</t>
  </si>
  <si>
    <t>1. Housing cost includes element. 2. Price is FOB factory 3. Installation cost is difficult to estimate. Estimate listed would cover freight and install on existing piping.</t>
  </si>
  <si>
    <t>~200</t>
  </si>
  <si>
    <t>SCF235 (2 PSI)</t>
  </si>
  <si>
    <t>~500</t>
  </si>
  <si>
    <t>SCF466 (2 PSI)</t>
  </si>
  <si>
    <t>~1</t>
  </si>
  <si>
    <t>Coalescing</t>
  </si>
  <si>
    <t>SCH125 (3 PSI)</t>
  </si>
  <si>
    <t>SCH235 (3 PSI)</t>
  </si>
  <si>
    <t>SCH466 (3 PSI)</t>
  </si>
  <si>
    <t>ME-150 (0.5 PSI)</t>
  </si>
  <si>
    <t>10 year filter life</t>
  </si>
  <si>
    <t>10 year</t>
  </si>
  <si>
    <t>ME-300 (0.5 PSI)</t>
  </si>
  <si>
    <t>ME-600 (0.5 PSI)</t>
  </si>
  <si>
    <t>Ingersoll-Rand</t>
  </si>
  <si>
    <t>IRGP123</t>
  </si>
  <si>
    <t>10-15</t>
  </si>
  <si>
    <t xml:space="preserve">Ingersoll-Rand </t>
  </si>
  <si>
    <t>IRGP216</t>
  </si>
  <si>
    <t>IRGP563</t>
  </si>
  <si>
    <t>IRHE123</t>
  </si>
  <si>
    <t>IRHE216</t>
  </si>
  <si>
    <t>NLM500</t>
  </si>
  <si>
    <t>10-25</t>
  </si>
  <si>
    <t>Drain Type</t>
  </si>
  <si>
    <t>Equipment Cost ($)</t>
  </si>
  <si>
    <t>Estimated % of Total Condensate Drain Sales</t>
  </si>
  <si>
    <t>Timed</t>
  </si>
  <si>
    <t>3-6</t>
  </si>
  <si>
    <t>No-Loss</t>
  </si>
  <si>
    <t>Accu Drain</t>
  </si>
  <si>
    <t>ACD-3</t>
  </si>
  <si>
    <t>5-10</t>
  </si>
  <si>
    <t>Motivair</t>
  </si>
  <si>
    <t>EDM201C</t>
  </si>
  <si>
    <t>&lt;25.00</t>
  </si>
  <si>
    <t>5 years</t>
  </si>
  <si>
    <t>SCD100</t>
  </si>
  <si>
    <t>&lt;50.00</t>
  </si>
  <si>
    <t>SCD300</t>
  </si>
  <si>
    <t>&lt;100.00</t>
  </si>
  <si>
    <t>Sullaire</t>
  </si>
  <si>
    <t>http://www.amcompair.com/products/brochures/sullair_brochures/_Sullair%20filtration.pdf</t>
  </si>
  <si>
    <t>Reciprocating - On/off Control</t>
  </si>
  <si>
    <t>Control Type</t>
  </si>
  <si>
    <r>
      <t>kW</t>
    </r>
    <r>
      <rPr>
        <vertAlign val="subscript"/>
        <sz val="10"/>
        <rFont val="Arial"/>
        <family val="2"/>
      </rPr>
      <t>typical</t>
    </r>
  </si>
  <si>
    <r>
      <t>Compressor kW</t>
    </r>
    <r>
      <rPr>
        <vertAlign val="subscript"/>
        <sz val="10"/>
        <rFont val="Arial"/>
        <family val="2"/>
      </rPr>
      <t xml:space="preserve">typical </t>
    </r>
  </si>
  <si>
    <t>Reciprocating - Load/Unload</t>
  </si>
  <si>
    <t>Screw - Load/Unload</t>
  </si>
  <si>
    <t>Screw - Inlet Modulation</t>
  </si>
  <si>
    <t>Screw - Inlet Modulation w/ Unloading</t>
  </si>
  <si>
    <t>Screw - Variable Displacement</t>
  </si>
  <si>
    <t>Screw - VFD</t>
  </si>
  <si>
    <t>Market share estimation for load/unload control compressors</t>
  </si>
  <si>
    <t>Market share estimation for modulation w/unloading control compressors</t>
  </si>
  <si>
    <t>Market share estimation for variable displacement control compressors</t>
  </si>
  <si>
    <t>Share %</t>
  </si>
  <si>
    <t>Weighted Average</t>
  </si>
  <si>
    <t>Test (should match Feng's spreadsheet)</t>
  </si>
  <si>
    <t>Capacity</t>
  </si>
  <si>
    <t>Total Installed Cost ($)</t>
  </si>
  <si>
    <t>CFM Capacity</t>
  </si>
  <si>
    <t>Cost</t>
  </si>
  <si>
    <t>Baseline</t>
  </si>
  <si>
    <t>Incremental</t>
  </si>
  <si>
    <t>Average Cost</t>
  </si>
  <si>
    <t xml:space="preserve">Timed </t>
  </si>
  <si>
    <t>Estimated Installed Cost</t>
  </si>
  <si>
    <t>Efficient</t>
  </si>
  <si>
    <t>Vendor 1</t>
  </si>
  <si>
    <t>Vendor 2</t>
  </si>
  <si>
    <t>Vendor 3</t>
  </si>
  <si>
    <t xml:space="preserve">From Cell F34 on "Install Low P Filter" worksheet. </t>
  </si>
  <si>
    <t>kW / CFM</t>
  </si>
  <si>
    <t>System Power Reduction per Reduced Air Demand</t>
  </si>
  <si>
    <t>From Cell F33 of the "Install No-Loss ConDrainValves"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</si>
</sst>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&quot;$&quot;* #,##0_);_(&quot;$&quot;* \(#,##0\);_(&quot;$&quot;* &quot;-&quot;??_);_(@_)"/>
    <numFmt numFmtId="166" formatCode="0.00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 applyAlignment="1">
      <alignment wrapText="1"/>
    </xf>
    <xf numFmtId="0" fontId="0" fillId="0" borderId="1" xfId="2" applyNumberFormat="1" applyFont="1" applyBorder="1" applyAlignment="1">
      <alignment wrapText="1"/>
    </xf>
    <xf numFmtId="44" fontId="0" fillId="0" borderId="0" xfId="2" applyFont="1"/>
    <xf numFmtId="0" fontId="0" fillId="0" borderId="2" xfId="0" applyBorder="1"/>
    <xf numFmtId="9" fontId="0" fillId="0" borderId="2" xfId="0" applyNumberFormat="1" applyBorder="1"/>
    <xf numFmtId="0" fontId="0" fillId="0" borderId="3" xfId="0" applyBorder="1"/>
    <xf numFmtId="0" fontId="0" fillId="0" borderId="4" xfId="0" applyBorder="1"/>
    <xf numFmtId="9" fontId="0" fillId="0" borderId="4" xfId="0" applyNumberFormat="1" applyBorder="1"/>
    <xf numFmtId="9" fontId="0" fillId="0" borderId="3" xfId="0" applyNumberFormat="1" applyBorder="1"/>
    <xf numFmtId="9" fontId="0" fillId="0" borderId="5" xfId="0" applyNumberFormat="1" applyBorder="1"/>
    <xf numFmtId="0" fontId="4" fillId="0" borderId="0" xfId="0" applyFont="1"/>
    <xf numFmtId="0" fontId="0" fillId="0" borderId="5" xfId="0" applyBorder="1"/>
    <xf numFmtId="0" fontId="4" fillId="0" borderId="5" xfId="0" applyFont="1" applyBorder="1"/>
    <xf numFmtId="0" fontId="5" fillId="0" borderId="5" xfId="0" applyFont="1" applyFill="1" applyBorder="1" applyAlignment="1">
      <alignment horizontal="left" vertical="center" wrapText="1" readingOrder="1"/>
    </xf>
    <xf numFmtId="9" fontId="5" fillId="0" borderId="5" xfId="0" applyNumberFormat="1" applyFont="1" applyFill="1" applyBorder="1" applyAlignment="1">
      <alignment horizontal="left" vertical="center" wrapText="1" readingOrder="1"/>
    </xf>
    <xf numFmtId="164" fontId="0" fillId="0" borderId="5" xfId="0" applyNumberFormat="1" applyBorder="1"/>
    <xf numFmtId="43" fontId="0" fillId="0" borderId="0" xfId="1" applyFont="1"/>
    <xf numFmtId="0" fontId="0" fillId="0" borderId="0" xfId="0" applyAlignment="1">
      <alignment wrapText="1"/>
    </xf>
    <xf numFmtId="0" fontId="0" fillId="0" borderId="0" xfId="0" applyFill="1"/>
    <xf numFmtId="0" fontId="0" fillId="0" borderId="4" xfId="0" applyFill="1" applyBorder="1"/>
    <xf numFmtId="9" fontId="0" fillId="0" borderId="2" xfId="0" applyNumberFormat="1" applyFill="1" applyBorder="1"/>
    <xf numFmtId="0" fontId="0" fillId="0" borderId="3" xfId="0" applyFill="1" applyBorder="1"/>
    <xf numFmtId="165" fontId="0" fillId="0" borderId="5" xfId="2" applyNumberFormat="1" applyFont="1" applyBorder="1"/>
    <xf numFmtId="165" fontId="0" fillId="0" borderId="5" xfId="0" applyNumberFormat="1" applyBorder="1"/>
    <xf numFmtId="44" fontId="0" fillId="0" borderId="5" xfId="2" applyFont="1" applyBorder="1"/>
    <xf numFmtId="8" fontId="0" fillId="0" borderId="5" xfId="2" applyNumberFormat="1" applyFont="1" applyBorder="1"/>
    <xf numFmtId="44" fontId="0" fillId="0" borderId="5" xfId="2" applyNumberFormat="1" applyFont="1" applyBorder="1"/>
    <xf numFmtId="49" fontId="0" fillId="0" borderId="5" xfId="0" applyNumberFormat="1" applyBorder="1"/>
    <xf numFmtId="44" fontId="0" fillId="0" borderId="5" xfId="2" applyFont="1" applyBorder="1" applyAlignment="1">
      <alignment horizontal="center"/>
    </xf>
    <xf numFmtId="0" fontId="0" fillId="0" borderId="5" xfId="0" applyFill="1" applyBorder="1"/>
    <xf numFmtId="44" fontId="0" fillId="0" borderId="5" xfId="2" applyFont="1" applyFill="1" applyBorder="1"/>
    <xf numFmtId="0" fontId="0" fillId="0" borderId="5" xfId="0" applyBorder="1" applyAlignment="1">
      <alignment horizontal="right" vertical="center"/>
    </xf>
    <xf numFmtId="44" fontId="0" fillId="0" borderId="5" xfId="2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9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right"/>
    </xf>
    <xf numFmtId="166" fontId="0" fillId="0" borderId="5" xfId="0" applyNumberForma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Low Presure Drop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45838779527559054"/>
                  <c:y val="3.3352289297171184E-2"/>
                </c:manualLayout>
              </c:layout>
              <c:numFmt formatCode="General" sourceLinked="0"/>
            </c:trendlineLbl>
          </c:trendline>
          <c:xVal>
            <c:numRef>
              <c:f>Filters!$I$8:$I$16</c:f>
              <c:numCache>
                <c:formatCode>General</c:formatCode>
                <c:ptCount val="9"/>
                <c:pt idx="0">
                  <c:v>150</c:v>
                </c:pt>
                <c:pt idx="1">
                  <c:v>300</c:v>
                </c:pt>
                <c:pt idx="2">
                  <c:v>600</c:v>
                </c:pt>
                <c:pt idx="3">
                  <c:v>123</c:v>
                </c:pt>
                <c:pt idx="4">
                  <c:v>216</c:v>
                </c:pt>
                <c:pt idx="5">
                  <c:v>563</c:v>
                </c:pt>
                <c:pt idx="6">
                  <c:v>123</c:v>
                </c:pt>
                <c:pt idx="7">
                  <c:v>216</c:v>
                </c:pt>
                <c:pt idx="8">
                  <c:v>500</c:v>
                </c:pt>
              </c:numCache>
            </c:numRef>
          </c:xVal>
          <c:yVal>
            <c:numRef>
              <c:f>Filters!$J$8:$J$16</c:f>
              <c:numCache>
                <c:formatCode>_("$"* #,##0.00_);_("$"* \(#,##0.00\);_("$"* "-"??_);_(@_)</c:formatCode>
                <c:ptCount val="9"/>
                <c:pt idx="0">
                  <c:v>2376</c:v>
                </c:pt>
                <c:pt idx="1">
                  <c:v>2542</c:v>
                </c:pt>
                <c:pt idx="2">
                  <c:v>2740</c:v>
                </c:pt>
                <c:pt idx="3">
                  <c:v>436</c:v>
                </c:pt>
                <c:pt idx="4">
                  <c:v>635</c:v>
                </c:pt>
                <c:pt idx="5">
                  <c:v>1056</c:v>
                </c:pt>
                <c:pt idx="6">
                  <c:v>465</c:v>
                </c:pt>
                <c:pt idx="7">
                  <c:v>652</c:v>
                </c:pt>
                <c:pt idx="8">
                  <c:v>2892</c:v>
                </c:pt>
              </c:numCache>
            </c:numRef>
          </c:yVal>
          <c:smooth val="0"/>
        </c:ser>
        <c:ser>
          <c:idx val="0"/>
          <c:order val="1"/>
          <c:tx>
            <c:v>Baseline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53039938757655292"/>
                  <c:y val="-2.4252333041703121E-2"/>
                </c:manualLayout>
              </c:layout>
              <c:numFmt formatCode="General" sourceLinked="0"/>
            </c:trendlineLbl>
          </c:trendline>
          <c:xVal>
            <c:numRef>
              <c:f>Filters!$I$2:$I$7</c:f>
              <c:numCache>
                <c:formatCode>General</c:formatCode>
                <c:ptCount val="6"/>
                <c:pt idx="0">
                  <c:v>125</c:v>
                </c:pt>
                <c:pt idx="1">
                  <c:v>235</c:v>
                </c:pt>
                <c:pt idx="2">
                  <c:v>466</c:v>
                </c:pt>
                <c:pt idx="3">
                  <c:v>125</c:v>
                </c:pt>
                <c:pt idx="4">
                  <c:v>235</c:v>
                </c:pt>
                <c:pt idx="5">
                  <c:v>466</c:v>
                </c:pt>
              </c:numCache>
            </c:numRef>
          </c:xVal>
          <c:yVal>
            <c:numRef>
              <c:f>Filters!$J$2:$J$7</c:f>
              <c:numCache>
                <c:formatCode>_("$"* #,##0.00_);_("$"* \(#,##0.00\);_("$"* "-"??_);_(@_)</c:formatCode>
                <c:ptCount val="6"/>
                <c:pt idx="0">
                  <c:v>350</c:v>
                </c:pt>
                <c:pt idx="1">
                  <c:v>475</c:v>
                </c:pt>
                <c:pt idx="2">
                  <c:v>867</c:v>
                </c:pt>
                <c:pt idx="3">
                  <c:v>350</c:v>
                </c:pt>
                <c:pt idx="4">
                  <c:v>475</c:v>
                </c:pt>
                <c:pt idx="5">
                  <c:v>867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44544"/>
        <c:axId val="50479104"/>
      </c:scatterChart>
      <c:valAx>
        <c:axId val="5044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479104"/>
        <c:crosses val="autoZero"/>
        <c:crossBetween val="midCat"/>
      </c:valAx>
      <c:valAx>
        <c:axId val="50479104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50444544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18</xdr:row>
      <xdr:rowOff>4762</xdr:rowOff>
    </xdr:from>
    <xdr:to>
      <xdr:col>11</xdr:col>
      <xdr:colOff>1238250</xdr:colOff>
      <xdr:row>34</xdr:row>
      <xdr:rowOff>157162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85726</xdr:colOff>
      <xdr:row>7</xdr:row>
      <xdr:rowOff>76200</xdr:rowOff>
    </xdr:from>
    <xdr:to>
      <xdr:col>3</xdr:col>
      <xdr:colOff>523875</xdr:colOff>
      <xdr:row>7</xdr:row>
      <xdr:rowOff>85725</xdr:rowOff>
    </xdr:to>
    <xdr:cxnSp macro="">
      <xdr:nvCxnSpPr>
        <xdr:cNvPr id="3" name="Straight Arrow Connector 2"/>
        <xdr:cNvCxnSpPr/>
      </xdr:nvCxnSpPr>
      <xdr:spPr>
        <a:xfrm flipH="1">
          <a:off x="3590926" y="1285875"/>
          <a:ext cx="438149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opLeftCell="D1" workbookViewId="0">
      <selection activeCell="P14" sqref="P14:Q14"/>
    </sheetView>
  </sheetViews>
  <sheetFormatPr defaultRowHeight="12.75" x14ac:dyDescent="0.2"/>
  <cols>
    <col min="1" max="1" width="12.140625" bestFit="1" customWidth="1"/>
    <col min="2" max="2" width="17.140625" customWidth="1"/>
    <col min="3" max="3" width="18.5703125" bestFit="1" customWidth="1"/>
    <col min="4" max="4" width="13.42578125" bestFit="1" customWidth="1"/>
    <col min="5" max="5" width="15.42578125" bestFit="1" customWidth="1"/>
    <col min="6" max="6" width="12.5703125" style="3" customWidth="1"/>
    <col min="7" max="7" width="11.5703125" style="3" customWidth="1"/>
    <col min="8" max="8" width="9.5703125" style="3" customWidth="1"/>
    <col min="9" max="9" width="13.42578125" customWidth="1"/>
    <col min="10" max="10" width="11" style="3" customWidth="1"/>
    <col min="11" max="11" width="11.5703125" style="3" customWidth="1"/>
    <col min="12" max="12" width="26.42578125" customWidth="1"/>
    <col min="13" max="13" width="15" customWidth="1"/>
    <col min="14" max="14" width="12.85546875" customWidth="1"/>
    <col min="15" max="16" width="10.28515625" bestFit="1" customWidth="1"/>
    <col min="17" max="17" width="10.85546875" customWidth="1"/>
  </cols>
  <sheetData>
    <row r="1" spans="1:15" s="1" customFormat="1" ht="5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1" t="s">
        <v>78</v>
      </c>
      <c r="J1" s="2" t="s">
        <v>79</v>
      </c>
      <c r="K1" s="2" t="s">
        <v>8</v>
      </c>
      <c r="L1" s="1" t="s">
        <v>9</v>
      </c>
      <c r="M1" s="1" t="s">
        <v>10</v>
      </c>
      <c r="O1" s="1" t="s">
        <v>11</v>
      </c>
    </row>
    <row r="2" spans="1:15" x14ac:dyDescent="0.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25">
        <v>300</v>
      </c>
      <c r="G2" s="25">
        <v>161</v>
      </c>
      <c r="H2" s="25">
        <v>50</v>
      </c>
      <c r="I2" s="12">
        <v>125</v>
      </c>
      <c r="J2" s="25">
        <f>F2+H2</f>
        <v>350</v>
      </c>
      <c r="K2" s="25">
        <v>161</v>
      </c>
      <c r="L2" s="12" t="s">
        <v>17</v>
      </c>
      <c r="M2" s="4"/>
      <c r="N2" s="32" t="s">
        <v>88</v>
      </c>
      <c r="O2" t="s">
        <v>18</v>
      </c>
    </row>
    <row r="3" spans="1:15" x14ac:dyDescent="0.2">
      <c r="A3" s="12" t="s">
        <v>12</v>
      </c>
      <c r="B3" s="12" t="s">
        <v>19</v>
      </c>
      <c r="C3" s="12" t="s">
        <v>14</v>
      </c>
      <c r="D3" s="12" t="s">
        <v>15</v>
      </c>
      <c r="E3" s="12" t="s">
        <v>20</v>
      </c>
      <c r="F3" s="25">
        <v>425</v>
      </c>
      <c r="G3" s="25">
        <v>224</v>
      </c>
      <c r="H3" s="25">
        <v>50</v>
      </c>
      <c r="I3" s="12">
        <v>235</v>
      </c>
      <c r="J3" s="25">
        <f t="shared" ref="J3:J16" si="0">F3+H3</f>
        <v>475</v>
      </c>
      <c r="K3" s="25">
        <v>224</v>
      </c>
      <c r="L3" s="12" t="s">
        <v>17</v>
      </c>
      <c r="M3" s="5">
        <v>1</v>
      </c>
      <c r="N3" s="32"/>
      <c r="O3" t="s">
        <v>18</v>
      </c>
    </row>
    <row r="4" spans="1:15" x14ac:dyDescent="0.2">
      <c r="A4" s="12" t="s">
        <v>12</v>
      </c>
      <c r="B4" s="12" t="s">
        <v>21</v>
      </c>
      <c r="C4" s="12" t="s">
        <v>14</v>
      </c>
      <c r="D4" s="12" t="s">
        <v>15</v>
      </c>
      <c r="E4" s="12" t="s">
        <v>22</v>
      </c>
      <c r="F4" s="25">
        <v>792</v>
      </c>
      <c r="G4" s="25">
        <v>300</v>
      </c>
      <c r="H4" s="25">
        <v>75</v>
      </c>
      <c r="I4" s="12">
        <v>466</v>
      </c>
      <c r="J4" s="25">
        <f t="shared" si="0"/>
        <v>867</v>
      </c>
      <c r="K4" s="25">
        <v>300</v>
      </c>
      <c r="L4" s="12" t="s">
        <v>17</v>
      </c>
      <c r="M4" s="6"/>
      <c r="N4" s="32"/>
      <c r="O4" t="s">
        <v>18</v>
      </c>
    </row>
    <row r="5" spans="1:15" x14ac:dyDescent="0.2">
      <c r="A5" s="12" t="s">
        <v>24</v>
      </c>
      <c r="B5" s="12" t="s">
        <v>13</v>
      </c>
      <c r="C5" s="12" t="s">
        <v>14</v>
      </c>
      <c r="D5" s="12" t="s">
        <v>15</v>
      </c>
      <c r="E5" s="12" t="s">
        <v>25</v>
      </c>
      <c r="F5" s="25">
        <v>300</v>
      </c>
      <c r="G5" s="25">
        <v>161</v>
      </c>
      <c r="H5" s="25">
        <v>50</v>
      </c>
      <c r="I5" s="12">
        <v>125</v>
      </c>
      <c r="J5" s="25">
        <f t="shared" si="0"/>
        <v>350</v>
      </c>
      <c r="K5" s="25">
        <v>161</v>
      </c>
      <c r="L5" s="12" t="s">
        <v>17</v>
      </c>
      <c r="M5" s="7"/>
      <c r="N5" s="32" t="s">
        <v>89</v>
      </c>
      <c r="O5" t="s">
        <v>18</v>
      </c>
    </row>
    <row r="6" spans="1:15" x14ac:dyDescent="0.2">
      <c r="A6" s="12" t="s">
        <v>24</v>
      </c>
      <c r="B6" s="12" t="s">
        <v>19</v>
      </c>
      <c r="C6" s="12" t="s">
        <v>14</v>
      </c>
      <c r="D6" s="12" t="s">
        <v>15</v>
      </c>
      <c r="E6" s="12" t="s">
        <v>26</v>
      </c>
      <c r="F6" s="25">
        <v>425</v>
      </c>
      <c r="G6" s="25">
        <v>224</v>
      </c>
      <c r="H6" s="25">
        <v>50</v>
      </c>
      <c r="I6" s="12">
        <v>235</v>
      </c>
      <c r="J6" s="25">
        <f t="shared" si="0"/>
        <v>475</v>
      </c>
      <c r="K6" s="25">
        <v>224</v>
      </c>
      <c r="L6" s="12" t="s">
        <v>17</v>
      </c>
      <c r="M6" s="5">
        <v>0.95</v>
      </c>
      <c r="N6" s="32"/>
      <c r="O6" t="s">
        <v>18</v>
      </c>
    </row>
    <row r="7" spans="1:15" x14ac:dyDescent="0.2">
      <c r="A7" s="12" t="s">
        <v>24</v>
      </c>
      <c r="B7" s="12" t="s">
        <v>21</v>
      </c>
      <c r="C7" s="12" t="s">
        <v>14</v>
      </c>
      <c r="D7" s="12" t="s">
        <v>15</v>
      </c>
      <c r="E7" s="12" t="s">
        <v>27</v>
      </c>
      <c r="F7" s="25">
        <v>792</v>
      </c>
      <c r="G7" s="25">
        <v>300</v>
      </c>
      <c r="H7" s="25">
        <v>75</v>
      </c>
      <c r="I7" s="12">
        <v>466</v>
      </c>
      <c r="J7" s="25">
        <f t="shared" si="0"/>
        <v>867</v>
      </c>
      <c r="K7" s="25">
        <v>300</v>
      </c>
      <c r="L7" s="12" t="s">
        <v>17</v>
      </c>
      <c r="M7" s="6"/>
      <c r="N7" s="32"/>
      <c r="O7" t="s">
        <v>18</v>
      </c>
    </row>
    <row r="8" spans="1:15" s="19" customFormat="1" x14ac:dyDescent="0.2">
      <c r="A8" s="30" t="s">
        <v>24</v>
      </c>
      <c r="B8" s="30" t="s">
        <v>13</v>
      </c>
      <c r="C8" s="30" t="s">
        <v>23</v>
      </c>
      <c r="D8" s="30" t="s">
        <v>15</v>
      </c>
      <c r="E8" s="30" t="s">
        <v>28</v>
      </c>
      <c r="F8" s="31">
        <v>2276</v>
      </c>
      <c r="G8" s="31">
        <v>450</v>
      </c>
      <c r="H8" s="31">
        <v>100</v>
      </c>
      <c r="I8" s="30">
        <v>150</v>
      </c>
      <c r="J8" s="31">
        <f t="shared" si="0"/>
        <v>2376</v>
      </c>
      <c r="K8" s="31" t="s">
        <v>29</v>
      </c>
      <c r="L8" s="30" t="s">
        <v>30</v>
      </c>
      <c r="M8" s="20"/>
      <c r="N8" s="32"/>
      <c r="O8" s="19" t="s">
        <v>18</v>
      </c>
    </row>
    <row r="9" spans="1:15" s="19" customFormat="1" x14ac:dyDescent="0.2">
      <c r="A9" s="30" t="s">
        <v>24</v>
      </c>
      <c r="B9" s="30" t="s">
        <v>19</v>
      </c>
      <c r="C9" s="30" t="s">
        <v>23</v>
      </c>
      <c r="D9" s="30" t="s">
        <v>15</v>
      </c>
      <c r="E9" s="30" t="s">
        <v>31</v>
      </c>
      <c r="F9" s="31">
        <v>2442</v>
      </c>
      <c r="G9" s="31">
        <v>454</v>
      </c>
      <c r="H9" s="31">
        <v>100</v>
      </c>
      <c r="I9" s="30">
        <v>300</v>
      </c>
      <c r="J9" s="31">
        <f t="shared" si="0"/>
        <v>2542</v>
      </c>
      <c r="K9" s="31" t="s">
        <v>29</v>
      </c>
      <c r="L9" s="30" t="s">
        <v>30</v>
      </c>
      <c r="M9" s="21">
        <v>0.05</v>
      </c>
      <c r="N9" s="32"/>
      <c r="O9" s="19" t="s">
        <v>18</v>
      </c>
    </row>
    <row r="10" spans="1:15" s="19" customFormat="1" x14ac:dyDescent="0.2">
      <c r="A10" s="30" t="s">
        <v>24</v>
      </c>
      <c r="B10" s="30" t="s">
        <v>21</v>
      </c>
      <c r="C10" s="30" t="s">
        <v>23</v>
      </c>
      <c r="D10" s="30" t="s">
        <v>15</v>
      </c>
      <c r="E10" s="30" t="s">
        <v>32</v>
      </c>
      <c r="F10" s="31">
        <v>2640</v>
      </c>
      <c r="G10" s="31">
        <v>1233</v>
      </c>
      <c r="H10" s="31">
        <v>100</v>
      </c>
      <c r="I10" s="30">
        <v>600</v>
      </c>
      <c r="J10" s="31">
        <f t="shared" si="0"/>
        <v>2740</v>
      </c>
      <c r="K10" s="31" t="s">
        <v>29</v>
      </c>
      <c r="L10" s="30" t="s">
        <v>30</v>
      </c>
      <c r="M10" s="22"/>
      <c r="N10" s="32"/>
      <c r="O10" s="19" t="s">
        <v>18</v>
      </c>
    </row>
    <row r="11" spans="1:15" x14ac:dyDescent="0.2">
      <c r="A11" s="12" t="s">
        <v>12</v>
      </c>
      <c r="B11" s="12" t="s">
        <v>13</v>
      </c>
      <c r="C11" s="12" t="s">
        <v>23</v>
      </c>
      <c r="D11" s="12" t="s">
        <v>33</v>
      </c>
      <c r="E11" s="12" t="s">
        <v>34</v>
      </c>
      <c r="F11" s="25">
        <v>386</v>
      </c>
      <c r="G11" s="25">
        <v>95.4</v>
      </c>
      <c r="H11" s="25">
        <v>50</v>
      </c>
      <c r="I11" s="30">
        <v>123</v>
      </c>
      <c r="J11" s="25">
        <f t="shared" si="0"/>
        <v>436</v>
      </c>
      <c r="K11" s="25">
        <v>190.8</v>
      </c>
      <c r="L11" s="28" t="s">
        <v>35</v>
      </c>
      <c r="M11" s="8">
        <v>0.75</v>
      </c>
      <c r="N11" s="32" t="s">
        <v>90</v>
      </c>
    </row>
    <row r="12" spans="1:15" x14ac:dyDescent="0.2">
      <c r="A12" s="12" t="s">
        <v>12</v>
      </c>
      <c r="B12" s="12" t="s">
        <v>19</v>
      </c>
      <c r="C12" s="12" t="s">
        <v>23</v>
      </c>
      <c r="D12" s="12" t="s">
        <v>36</v>
      </c>
      <c r="E12" s="12" t="s">
        <v>37</v>
      </c>
      <c r="F12" s="25">
        <v>585</v>
      </c>
      <c r="G12" s="25">
        <v>173.4</v>
      </c>
      <c r="H12" s="25">
        <v>50</v>
      </c>
      <c r="I12" s="30">
        <v>216</v>
      </c>
      <c r="J12" s="25">
        <f t="shared" si="0"/>
        <v>635</v>
      </c>
      <c r="K12" s="25">
        <v>346.8</v>
      </c>
      <c r="L12" s="28" t="s">
        <v>35</v>
      </c>
      <c r="M12" s="5">
        <v>0.15</v>
      </c>
      <c r="N12" s="32"/>
    </row>
    <row r="13" spans="1:15" x14ac:dyDescent="0.2">
      <c r="A13" s="12" t="s">
        <v>12</v>
      </c>
      <c r="B13" s="12" t="s">
        <v>21</v>
      </c>
      <c r="C13" s="12" t="s">
        <v>23</v>
      </c>
      <c r="D13" s="12" t="s">
        <v>33</v>
      </c>
      <c r="E13" s="12" t="s">
        <v>38</v>
      </c>
      <c r="F13" s="25">
        <v>981</v>
      </c>
      <c r="G13" s="25">
        <v>304.7</v>
      </c>
      <c r="H13" s="25">
        <v>75</v>
      </c>
      <c r="I13" s="30">
        <v>563</v>
      </c>
      <c r="J13" s="25">
        <f t="shared" si="0"/>
        <v>1056</v>
      </c>
      <c r="K13" s="25">
        <v>1218</v>
      </c>
      <c r="L13" s="28" t="s">
        <v>35</v>
      </c>
      <c r="M13" s="9">
        <v>0.1</v>
      </c>
      <c r="N13" s="32"/>
    </row>
    <row r="14" spans="1:15" x14ac:dyDescent="0.2">
      <c r="A14" s="12" t="s">
        <v>24</v>
      </c>
      <c r="B14" s="12" t="s">
        <v>13</v>
      </c>
      <c r="C14" s="12" t="s">
        <v>23</v>
      </c>
      <c r="D14" s="12" t="s">
        <v>33</v>
      </c>
      <c r="E14" s="12" t="s">
        <v>39</v>
      </c>
      <c r="F14" s="25">
        <v>415</v>
      </c>
      <c r="G14" s="25">
        <v>106.8</v>
      </c>
      <c r="H14" s="25">
        <v>50</v>
      </c>
      <c r="I14" s="30">
        <v>123</v>
      </c>
      <c r="J14" s="25">
        <f t="shared" si="0"/>
        <v>465</v>
      </c>
      <c r="K14" s="25">
        <v>213.6</v>
      </c>
      <c r="L14" s="28" t="s">
        <v>35</v>
      </c>
      <c r="M14" s="8">
        <v>0.75</v>
      </c>
      <c r="N14" s="32"/>
    </row>
    <row r="15" spans="1:15" x14ac:dyDescent="0.2">
      <c r="A15" s="12" t="s">
        <v>24</v>
      </c>
      <c r="B15" s="12" t="s">
        <v>19</v>
      </c>
      <c r="C15" s="12" t="s">
        <v>23</v>
      </c>
      <c r="D15" s="12" t="s">
        <v>33</v>
      </c>
      <c r="E15" s="12" t="s">
        <v>40</v>
      </c>
      <c r="F15" s="25">
        <v>602</v>
      </c>
      <c r="G15" s="25">
        <v>198.7</v>
      </c>
      <c r="H15" s="25">
        <v>50</v>
      </c>
      <c r="I15" s="30">
        <v>216</v>
      </c>
      <c r="J15" s="25">
        <f t="shared" si="0"/>
        <v>652</v>
      </c>
      <c r="K15" s="25">
        <v>397.4</v>
      </c>
      <c r="L15" s="28" t="s">
        <v>35</v>
      </c>
      <c r="M15" s="5">
        <v>0.15</v>
      </c>
      <c r="N15" s="32"/>
    </row>
    <row r="16" spans="1:15" x14ac:dyDescent="0.2">
      <c r="A16" s="12" t="s">
        <v>24</v>
      </c>
      <c r="B16" s="12" t="s">
        <v>21</v>
      </c>
      <c r="C16" s="12" t="s">
        <v>23</v>
      </c>
      <c r="D16" s="12" t="s">
        <v>33</v>
      </c>
      <c r="E16" s="12" t="s">
        <v>41</v>
      </c>
      <c r="F16" s="25">
        <v>2817</v>
      </c>
      <c r="G16" s="25">
        <v>1300</v>
      </c>
      <c r="H16" s="25">
        <v>75</v>
      </c>
      <c r="I16" s="30">
        <v>500</v>
      </c>
      <c r="J16" s="25">
        <f t="shared" si="0"/>
        <v>2892</v>
      </c>
      <c r="K16" s="25">
        <v>0</v>
      </c>
      <c r="L16" s="28" t="s">
        <v>42</v>
      </c>
      <c r="M16" s="9">
        <v>0.1</v>
      </c>
      <c r="N16" s="32"/>
    </row>
    <row r="20" spans="1:17" x14ac:dyDescent="0.2">
      <c r="N20" s="12"/>
      <c r="O20" s="12" t="s">
        <v>82</v>
      </c>
      <c r="P20" s="12" t="s">
        <v>87</v>
      </c>
      <c r="Q20" s="12" t="s">
        <v>83</v>
      </c>
    </row>
    <row r="21" spans="1:17" x14ac:dyDescent="0.2">
      <c r="A21" t="s">
        <v>60</v>
      </c>
      <c r="B21" t="s">
        <v>61</v>
      </c>
      <c r="N21" s="12" t="s">
        <v>80</v>
      </c>
      <c r="O21" s="12" t="s">
        <v>81</v>
      </c>
      <c r="P21" s="12" t="s">
        <v>81</v>
      </c>
      <c r="Q21" s="12" t="s">
        <v>81</v>
      </c>
    </row>
    <row r="22" spans="1:17" x14ac:dyDescent="0.2">
      <c r="N22" s="12">
        <v>100</v>
      </c>
      <c r="O22" s="23">
        <f>1.5439*N22+138.9</f>
        <v>293.29000000000002</v>
      </c>
      <c r="P22" s="23">
        <f>N22*3.0743+579.28</f>
        <v>886.71</v>
      </c>
      <c r="Q22" s="24">
        <f>P22-O22</f>
        <v>593.42000000000007</v>
      </c>
    </row>
    <row r="23" spans="1:17" x14ac:dyDescent="0.2">
      <c r="N23" s="12">
        <v>200</v>
      </c>
      <c r="O23" s="23">
        <f t="shared" ref="O23:O29" si="1">1.5439*N23+138.9</f>
        <v>447.68000000000006</v>
      </c>
      <c r="P23" s="23">
        <f t="shared" ref="P23:P29" si="2">N23*3.0743+579.28</f>
        <v>1194.1399999999999</v>
      </c>
      <c r="Q23" s="24">
        <f t="shared" ref="Q23:Q29" si="3">P23-O23</f>
        <v>746.45999999999981</v>
      </c>
    </row>
    <row r="24" spans="1:17" x14ac:dyDescent="0.2">
      <c r="N24" s="12">
        <v>300</v>
      </c>
      <c r="O24" s="23">
        <f t="shared" si="1"/>
        <v>602.07000000000005</v>
      </c>
      <c r="P24" s="23">
        <f t="shared" si="2"/>
        <v>1501.57</v>
      </c>
      <c r="Q24" s="24">
        <f t="shared" si="3"/>
        <v>899.49999999999989</v>
      </c>
    </row>
    <row r="25" spans="1:17" x14ac:dyDescent="0.2">
      <c r="N25" s="12">
        <v>400</v>
      </c>
      <c r="O25" s="23">
        <f t="shared" si="1"/>
        <v>756.46</v>
      </c>
      <c r="P25" s="23">
        <f t="shared" si="2"/>
        <v>1809</v>
      </c>
      <c r="Q25" s="24">
        <f t="shared" si="3"/>
        <v>1052.54</v>
      </c>
    </row>
    <row r="26" spans="1:17" x14ac:dyDescent="0.2">
      <c r="N26" s="12">
        <v>500</v>
      </c>
      <c r="O26" s="23">
        <f t="shared" si="1"/>
        <v>910.85</v>
      </c>
      <c r="P26" s="23">
        <f t="shared" si="2"/>
        <v>2116.4300000000003</v>
      </c>
      <c r="Q26" s="24">
        <f t="shared" si="3"/>
        <v>1205.5800000000004</v>
      </c>
    </row>
    <row r="27" spans="1:17" x14ac:dyDescent="0.2">
      <c r="N27" s="12">
        <v>600</v>
      </c>
      <c r="O27" s="23">
        <f t="shared" si="1"/>
        <v>1065.24</v>
      </c>
      <c r="P27" s="23">
        <f t="shared" si="2"/>
        <v>2423.8599999999997</v>
      </c>
      <c r="Q27" s="24">
        <f t="shared" si="3"/>
        <v>1358.6199999999997</v>
      </c>
    </row>
    <row r="28" spans="1:17" x14ac:dyDescent="0.2">
      <c r="N28" s="12">
        <v>700</v>
      </c>
      <c r="O28" s="23">
        <f t="shared" si="1"/>
        <v>1219.6300000000001</v>
      </c>
      <c r="P28" s="23">
        <f t="shared" si="2"/>
        <v>2731.29</v>
      </c>
      <c r="Q28" s="24">
        <f t="shared" si="3"/>
        <v>1511.6599999999999</v>
      </c>
    </row>
    <row r="29" spans="1:17" x14ac:dyDescent="0.2">
      <c r="N29" s="12">
        <v>800</v>
      </c>
      <c r="O29" s="23">
        <f t="shared" si="1"/>
        <v>1374.0200000000002</v>
      </c>
      <c r="P29" s="23">
        <f t="shared" si="2"/>
        <v>3038.7200000000003</v>
      </c>
      <c r="Q29" s="24">
        <f t="shared" si="3"/>
        <v>1664.7</v>
      </c>
    </row>
  </sheetData>
  <mergeCells count="3">
    <mergeCell ref="N5:N10"/>
    <mergeCell ref="N2:N4"/>
    <mergeCell ref="N11:N16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C25" sqref="C25"/>
    </sheetView>
  </sheetViews>
  <sheetFormatPr defaultRowHeight="12.75" x14ac:dyDescent="0.2"/>
  <cols>
    <col min="1" max="1" width="10.85546875" customWidth="1"/>
    <col min="2" max="2" width="13.5703125" customWidth="1"/>
    <col min="3" max="3" width="14.5703125" customWidth="1"/>
    <col min="4" max="4" width="10.85546875" style="3" customWidth="1"/>
    <col min="5" max="5" width="10" style="3" customWidth="1"/>
    <col min="6" max="6" width="12" style="3" customWidth="1"/>
    <col min="7" max="7" width="11.7109375" style="3" customWidth="1"/>
    <col min="8" max="8" width="10.5703125" customWidth="1"/>
    <col min="9" max="9" width="15.42578125" customWidth="1"/>
  </cols>
  <sheetData>
    <row r="1" spans="1:10" s="1" customFormat="1" ht="51" x14ac:dyDescent="0.2">
      <c r="A1" s="1" t="s">
        <v>43</v>
      </c>
      <c r="B1" s="1" t="s">
        <v>3</v>
      </c>
      <c r="C1" s="1" t="s">
        <v>4</v>
      </c>
      <c r="D1" s="2" t="s">
        <v>44</v>
      </c>
      <c r="E1" s="2" t="s">
        <v>7</v>
      </c>
      <c r="F1" s="2" t="s">
        <v>86</v>
      </c>
      <c r="G1" s="2" t="s">
        <v>8</v>
      </c>
      <c r="H1" s="1" t="s">
        <v>9</v>
      </c>
      <c r="I1" s="1" t="s">
        <v>45</v>
      </c>
    </row>
    <row r="2" spans="1:10" x14ac:dyDescent="0.2">
      <c r="A2" s="12" t="s">
        <v>46</v>
      </c>
      <c r="B2" s="12" t="s">
        <v>33</v>
      </c>
      <c r="C2" s="12">
        <v>37995925</v>
      </c>
      <c r="D2" s="25">
        <v>160</v>
      </c>
      <c r="E2" s="26">
        <v>50</v>
      </c>
      <c r="F2" s="27">
        <f>D2+E2</f>
        <v>210</v>
      </c>
      <c r="G2" s="25"/>
      <c r="H2" s="28" t="s">
        <v>47</v>
      </c>
      <c r="I2" s="10">
        <v>0.5</v>
      </c>
      <c r="J2" s="34" t="s">
        <v>88</v>
      </c>
    </row>
    <row r="3" spans="1:10" x14ac:dyDescent="0.2">
      <c r="A3" s="12" t="s">
        <v>48</v>
      </c>
      <c r="B3" s="12" t="s">
        <v>49</v>
      </c>
      <c r="C3" s="12" t="s">
        <v>50</v>
      </c>
      <c r="D3" s="25">
        <v>350</v>
      </c>
      <c r="E3" s="26">
        <v>50</v>
      </c>
      <c r="F3" s="27">
        <f t="shared" ref="F3:F6" si="0">D3+E3</f>
        <v>400</v>
      </c>
      <c r="G3" s="25"/>
      <c r="H3" s="28" t="s">
        <v>51</v>
      </c>
      <c r="I3" s="10">
        <v>0.5</v>
      </c>
      <c r="J3" s="34"/>
    </row>
    <row r="4" spans="1:10" x14ac:dyDescent="0.2">
      <c r="A4" s="12" t="s">
        <v>46</v>
      </c>
      <c r="B4" s="12" t="s">
        <v>52</v>
      </c>
      <c r="C4" s="12" t="s">
        <v>53</v>
      </c>
      <c r="D4" s="25">
        <v>125</v>
      </c>
      <c r="E4" s="26">
        <v>50</v>
      </c>
      <c r="F4" s="27">
        <f t="shared" si="0"/>
        <v>175</v>
      </c>
      <c r="G4" s="25" t="s">
        <v>54</v>
      </c>
      <c r="H4" s="12" t="s">
        <v>55</v>
      </c>
      <c r="I4" s="10">
        <v>0.99</v>
      </c>
      <c r="J4" s="34" t="s">
        <v>89</v>
      </c>
    </row>
    <row r="5" spans="1:10" x14ac:dyDescent="0.2">
      <c r="A5" s="12" t="s">
        <v>48</v>
      </c>
      <c r="B5" s="12" t="s">
        <v>15</v>
      </c>
      <c r="C5" s="12" t="s">
        <v>56</v>
      </c>
      <c r="D5" s="25">
        <v>210</v>
      </c>
      <c r="E5" s="26">
        <v>50</v>
      </c>
      <c r="F5" s="27">
        <f t="shared" si="0"/>
        <v>260</v>
      </c>
      <c r="G5" s="25" t="s">
        <v>57</v>
      </c>
      <c r="H5" s="12" t="s">
        <v>55</v>
      </c>
      <c r="I5" s="35">
        <v>0.01</v>
      </c>
      <c r="J5" s="34"/>
    </row>
    <row r="6" spans="1:10" x14ac:dyDescent="0.2">
      <c r="A6" s="12" t="s">
        <v>48</v>
      </c>
      <c r="B6" s="12" t="s">
        <v>15</v>
      </c>
      <c r="C6" s="12" t="s">
        <v>58</v>
      </c>
      <c r="D6" s="25">
        <v>450</v>
      </c>
      <c r="E6" s="26">
        <v>50</v>
      </c>
      <c r="F6" s="27">
        <f t="shared" si="0"/>
        <v>500</v>
      </c>
      <c r="G6" s="25" t="s">
        <v>59</v>
      </c>
      <c r="H6" s="12" t="s">
        <v>55</v>
      </c>
      <c r="I6" s="35"/>
      <c r="J6" s="34"/>
    </row>
    <row r="9" spans="1:10" x14ac:dyDescent="0.2">
      <c r="D9" s="33" t="s">
        <v>84</v>
      </c>
      <c r="E9" s="33"/>
      <c r="F9" s="29" t="s">
        <v>83</v>
      </c>
    </row>
    <row r="10" spans="1:10" x14ac:dyDescent="0.2">
      <c r="D10" s="25" t="s">
        <v>85</v>
      </c>
      <c r="E10" s="25" t="s">
        <v>48</v>
      </c>
      <c r="F10" s="25" t="s">
        <v>81</v>
      </c>
    </row>
    <row r="11" spans="1:10" x14ac:dyDescent="0.2">
      <c r="D11" s="23">
        <f>AVERAGE(F2,F4)</f>
        <v>192.5</v>
      </c>
      <c r="E11" s="23">
        <f>AVERAGE(F3,F5,F6)</f>
        <v>386.66666666666669</v>
      </c>
      <c r="F11" s="23">
        <f>E11-D11</f>
        <v>194.16666666666669</v>
      </c>
    </row>
  </sheetData>
  <mergeCells count="4">
    <mergeCell ref="D9:E9"/>
    <mergeCell ref="J2:J3"/>
    <mergeCell ref="J4:J6"/>
    <mergeCell ref="I5:I6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M28"/>
  <sheetViews>
    <sheetView tabSelected="1" workbookViewId="0">
      <selection activeCell="N16" sqref="N16"/>
    </sheetView>
  </sheetViews>
  <sheetFormatPr defaultRowHeight="12.75" x14ac:dyDescent="0.2"/>
  <cols>
    <col min="2" max="2" width="33.140625" customWidth="1"/>
    <col min="3" max="3" width="10.28515625" bestFit="1" customWidth="1"/>
    <col min="8" max="9" width="9.140625" customWidth="1"/>
    <col min="10" max="10" width="35.42578125" customWidth="1"/>
    <col min="12" max="12" width="10.5703125" customWidth="1"/>
  </cols>
  <sheetData>
    <row r="6" spans="2:13" ht="15.75" x14ac:dyDescent="0.3">
      <c r="B6" s="11" t="s">
        <v>65</v>
      </c>
      <c r="J6" s="11" t="s">
        <v>93</v>
      </c>
    </row>
    <row r="7" spans="2:13" ht="15.75" x14ac:dyDescent="0.3">
      <c r="B7" s="12" t="s">
        <v>63</v>
      </c>
      <c r="C7" s="13" t="s">
        <v>64</v>
      </c>
      <c r="J7" s="12" t="s">
        <v>63</v>
      </c>
      <c r="K7" s="13" t="s">
        <v>92</v>
      </c>
    </row>
    <row r="8" spans="2:13" x14ac:dyDescent="0.2">
      <c r="B8" s="12" t="s">
        <v>62</v>
      </c>
      <c r="C8" s="12">
        <v>70.2</v>
      </c>
      <c r="E8" s="11" t="s">
        <v>91</v>
      </c>
      <c r="J8" s="12" t="s">
        <v>62</v>
      </c>
      <c r="K8" s="12">
        <v>0.184</v>
      </c>
      <c r="M8" t="s">
        <v>94</v>
      </c>
    </row>
    <row r="9" spans="2:13" x14ac:dyDescent="0.2">
      <c r="B9" s="12" t="s">
        <v>66</v>
      </c>
      <c r="C9" s="12">
        <v>74.8</v>
      </c>
      <c r="J9" s="12" t="s">
        <v>66</v>
      </c>
      <c r="K9" s="12">
        <v>0.13600000000000001</v>
      </c>
    </row>
    <row r="10" spans="2:13" x14ac:dyDescent="0.2">
      <c r="B10" s="12" t="s">
        <v>67</v>
      </c>
      <c r="C10" s="12">
        <v>82.3</v>
      </c>
      <c r="J10" s="12" t="s">
        <v>67</v>
      </c>
      <c r="K10" s="12">
        <v>0.152</v>
      </c>
    </row>
    <row r="11" spans="2:13" x14ac:dyDescent="0.2">
      <c r="B11" s="12" t="s">
        <v>68</v>
      </c>
      <c r="C11" s="12">
        <v>82.5</v>
      </c>
      <c r="J11" s="12" t="s">
        <v>68</v>
      </c>
      <c r="K11" s="12">
        <v>5.5E-2</v>
      </c>
    </row>
    <row r="12" spans="2:13" x14ac:dyDescent="0.2">
      <c r="B12" s="12" t="s">
        <v>69</v>
      </c>
      <c r="C12" s="12">
        <v>82.5</v>
      </c>
      <c r="J12" s="12" t="s">
        <v>69</v>
      </c>
      <c r="K12" s="12">
        <v>5.5E-2</v>
      </c>
    </row>
    <row r="13" spans="2:13" x14ac:dyDescent="0.2">
      <c r="B13" s="12" t="s">
        <v>70</v>
      </c>
      <c r="C13" s="12">
        <v>73.2</v>
      </c>
      <c r="J13" s="12" t="s">
        <v>70</v>
      </c>
      <c r="K13" s="12">
        <v>0.153</v>
      </c>
    </row>
    <row r="14" spans="2:13" x14ac:dyDescent="0.2">
      <c r="B14" s="12" t="s">
        <v>71</v>
      </c>
      <c r="C14" s="12">
        <v>70.8</v>
      </c>
      <c r="J14" s="12" t="s">
        <v>71</v>
      </c>
      <c r="K14" s="12">
        <v>0.17799999999999999</v>
      </c>
    </row>
    <row r="16" spans="2:13" ht="15.75" x14ac:dyDescent="0.3">
      <c r="B16" s="12" t="s">
        <v>63</v>
      </c>
      <c r="C16" s="12" t="s">
        <v>75</v>
      </c>
      <c r="D16" s="13" t="s">
        <v>64</v>
      </c>
      <c r="J16" s="12" t="s">
        <v>63</v>
      </c>
      <c r="K16" s="12" t="s">
        <v>75</v>
      </c>
      <c r="L16" s="13" t="s">
        <v>92</v>
      </c>
    </row>
    <row r="17" spans="2:12" ht="25.5" x14ac:dyDescent="0.2">
      <c r="B17" s="14" t="s">
        <v>72</v>
      </c>
      <c r="C17" s="15">
        <v>0.4</v>
      </c>
      <c r="D17" s="12">
        <v>74.8</v>
      </c>
      <c r="J17" s="14" t="s">
        <v>72</v>
      </c>
      <c r="K17" s="15">
        <v>0.4</v>
      </c>
      <c r="L17" s="12">
        <v>0.13600000000000001</v>
      </c>
    </row>
    <row r="18" spans="2:12" ht="38.25" x14ac:dyDescent="0.2">
      <c r="B18" s="14" t="s">
        <v>73</v>
      </c>
      <c r="C18" s="15">
        <v>0.4</v>
      </c>
      <c r="D18" s="12">
        <v>82.5</v>
      </c>
      <c r="J18" s="14" t="s">
        <v>73</v>
      </c>
      <c r="K18" s="15">
        <v>0.4</v>
      </c>
      <c r="L18" s="12">
        <v>5.5E-2</v>
      </c>
    </row>
    <row r="19" spans="2:12" ht="25.5" x14ac:dyDescent="0.2">
      <c r="B19" s="14" t="s">
        <v>74</v>
      </c>
      <c r="C19" s="15">
        <v>0.2</v>
      </c>
      <c r="D19" s="12">
        <v>73.2</v>
      </c>
      <c r="J19" s="14" t="s">
        <v>74</v>
      </c>
      <c r="K19" s="15">
        <v>0.2</v>
      </c>
      <c r="L19" s="12">
        <v>0.153</v>
      </c>
    </row>
    <row r="20" spans="2:12" x14ac:dyDescent="0.2">
      <c r="B20" s="36" t="s">
        <v>76</v>
      </c>
      <c r="C20" s="36"/>
      <c r="D20" s="16">
        <f>SUMPRODUCT(C17:C19,D17:D19)</f>
        <v>77.56</v>
      </c>
      <c r="J20" s="36" t="s">
        <v>76</v>
      </c>
      <c r="K20" s="36"/>
      <c r="L20" s="37">
        <f>SUMPRODUCT(K17:K19,L17:L19)</f>
        <v>0.10700000000000001</v>
      </c>
    </row>
    <row r="24" spans="2:12" ht="25.5" x14ac:dyDescent="0.2">
      <c r="B24" s="18" t="s">
        <v>77</v>
      </c>
      <c r="C24" s="17">
        <f>(C14*2*0.5*0.01*6136/100)*100</f>
        <v>4344.2879999999996</v>
      </c>
    </row>
    <row r="28" spans="2:12" x14ac:dyDescent="0.2">
      <c r="C28">
        <f>0.5*0.01</f>
        <v>5.0000000000000001E-3</v>
      </c>
    </row>
  </sheetData>
  <mergeCells count="2">
    <mergeCell ref="B20:C20"/>
    <mergeCell ref="J20:K20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Filters</vt:lpstr>
      <vt:lpstr>Condensate Drains</vt:lpstr>
      <vt:lpstr>Tables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Lawrence</dc:creator>
  <cp:lastModifiedBy>George Lawrence</cp:lastModifiedBy>
  <dcterms:created xsi:type="dcterms:W3CDTF">2014-01-02T15:24:08Z</dcterms:created>
  <dcterms:modified xsi:type="dcterms:W3CDTF">2014-01-03T01:05:52Z</dcterms:modified>
</cp:coreProperties>
</file>