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2" windowHeight="9276"/>
  </bookViews>
  <sheets>
    <sheet name="LI Programs PY7-PY9" sheetId="1" r:id="rId1"/>
  </sheets>
  <calcPr calcId="145621"/>
</workbook>
</file>

<file path=xl/calcChain.xml><?xml version="1.0" encoding="utf-8"?>
<calcChain xmlns="http://schemas.openxmlformats.org/spreadsheetml/2006/main">
  <c r="M25" i="1" l="1"/>
  <c r="M27" i="1" s="1"/>
  <c r="K25" i="1"/>
  <c r="K27" i="1" s="1"/>
  <c r="I25" i="1"/>
  <c r="I27" i="1" s="1"/>
  <c r="G25" i="1"/>
  <c r="G27" i="1" s="1"/>
  <c r="E25" i="1"/>
  <c r="E27" i="1" s="1"/>
  <c r="C25" i="1"/>
  <c r="C27" i="1" s="1"/>
  <c r="K20" i="1"/>
  <c r="I20" i="1"/>
  <c r="E20" i="1"/>
  <c r="M18" i="1"/>
  <c r="M20" i="1" s="1"/>
  <c r="I18" i="1"/>
  <c r="G18" i="1"/>
  <c r="G20" i="1" s="1"/>
  <c r="E18" i="1"/>
  <c r="C18" i="1"/>
  <c r="C20" i="1" s="1"/>
  <c r="M17" i="1"/>
  <c r="M14" i="1"/>
  <c r="L14" i="1"/>
  <c r="K14" i="1"/>
  <c r="J14" i="1"/>
  <c r="I14" i="1"/>
  <c r="H14" i="1"/>
  <c r="G14" i="1"/>
  <c r="F14" i="1"/>
  <c r="E14" i="1"/>
  <c r="D14" i="1"/>
  <c r="C14" i="1"/>
  <c r="B14" i="1"/>
  <c r="M8" i="1"/>
  <c r="L8" i="1"/>
  <c r="J8" i="1"/>
  <c r="I8" i="1"/>
  <c r="H8" i="1"/>
  <c r="F8" i="1"/>
  <c r="E8" i="1"/>
  <c r="B8" i="1"/>
  <c r="M7" i="1"/>
  <c r="K7" i="1"/>
  <c r="I7" i="1"/>
  <c r="G7" i="1"/>
  <c r="E7" i="1"/>
  <c r="C7" i="1"/>
  <c r="M6" i="1"/>
  <c r="K6" i="1"/>
  <c r="K8" i="1" s="1"/>
  <c r="I6" i="1"/>
  <c r="G6" i="1"/>
  <c r="G8" i="1" s="1"/>
  <c r="E6" i="1"/>
  <c r="C6" i="1"/>
  <c r="C8" i="1" s="1"/>
</calcChain>
</file>

<file path=xl/sharedStrings.xml><?xml version="1.0" encoding="utf-8"?>
<sst xmlns="http://schemas.openxmlformats.org/spreadsheetml/2006/main" count="71" uniqueCount="27">
  <si>
    <t>Spending Per Housing Unit - Department Programs</t>
  </si>
  <si>
    <t>Net Savings - By Utility 4.19.16</t>
  </si>
  <si>
    <t>Ameren Electric kWh</t>
  </si>
  <si>
    <t>Exp</t>
  </si>
  <si>
    <t>ComEd kWh</t>
  </si>
  <si>
    <t>Ameren Gas therms</t>
  </si>
  <si>
    <t>Nicor therms</t>
  </si>
  <si>
    <t>North Shore therms</t>
  </si>
  <si>
    <t>Peoples therms</t>
  </si>
  <si>
    <t>Affordable Housing</t>
  </si>
  <si>
    <t>Residential Retrofit</t>
  </si>
  <si>
    <t>Public Housing</t>
  </si>
  <si>
    <t>Total Savings kWh/therms; Exp</t>
  </si>
  <si>
    <t>Ameren Electric</t>
  </si>
  <si>
    <t>Budget</t>
  </si>
  <si>
    <t>ComEd</t>
  </si>
  <si>
    <t xml:space="preserve">Ameren Gas </t>
  </si>
  <si>
    <t>Nicor</t>
  </si>
  <si>
    <t xml:space="preserve">North Shore </t>
  </si>
  <si>
    <t xml:space="preserve">Peoples </t>
  </si>
  <si>
    <t>Total Low Income Budget</t>
  </si>
  <si>
    <t>*$199,493 was moved from Market Transformation to LI in PY8 for Peoples grants.</t>
  </si>
  <si>
    <t>Total Low Income Savings kWh/therms</t>
  </si>
  <si>
    <t>Program EPY6/GPY3</t>
  </si>
  <si>
    <t>Program EPY7/GPY4</t>
  </si>
  <si>
    <t>Program EPY8/GPY5 - Budget</t>
  </si>
  <si>
    <t>Program EPY9/GPY6 -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</si>
</sst>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Verdana"/>
      <family val="2"/>
    </font>
    <font>
      <sz val="10"/>
      <color rgb="FF000000"/>
      <name val="Arial"/>
      <family val="2"/>
    </font>
    <font>
      <sz val="11"/>
      <color rgb="FF000000"/>
      <name val="Arial Narrow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Border="0" applyProtection="0">
      <alignment horizontal="center" vertical="center" textRotation="90" wrapText="1"/>
    </xf>
    <xf numFmtId="165" fontId="6" fillId="0" borderId="0" applyBorder="0" applyProtection="0">
      <alignment horizontal="center" vertical="center" textRotation="90" wrapText="1"/>
    </xf>
  </cellStyleXfs>
  <cellXfs count="37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wrapText="1"/>
    </xf>
    <xf numFmtId="0" fontId="0" fillId="0" borderId="6" xfId="0" applyBorder="1"/>
    <xf numFmtId="3" fontId="0" fillId="0" borderId="7" xfId="0" applyNumberFormat="1" applyBorder="1"/>
    <xf numFmtId="164" fontId="0" fillId="0" borderId="0" xfId="0" applyNumberFormat="1" applyBorder="1"/>
    <xf numFmtId="3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3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2" fillId="0" borderId="14" xfId="0" applyFont="1" applyBorder="1"/>
    <xf numFmtId="3" fontId="0" fillId="0" borderId="15" xfId="0" applyNumberFormat="1" applyFont="1" applyBorder="1"/>
    <xf numFmtId="164" fontId="0" fillId="0" borderId="16" xfId="0" applyNumberFormat="1" applyFont="1" applyBorder="1"/>
    <xf numFmtId="164" fontId="0" fillId="0" borderId="17" xfId="0" applyNumberFormat="1" applyFont="1" applyBorder="1"/>
    <xf numFmtId="164" fontId="0" fillId="0" borderId="18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164" fontId="0" fillId="0" borderId="0" xfId="0" applyNumberFormat="1"/>
    <xf numFmtId="164" fontId="2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wrapText="1"/>
    </xf>
    <xf numFmtId="164" fontId="0" fillId="0" borderId="19" xfId="0" applyNumberFormat="1" applyBorder="1"/>
    <xf numFmtId="3" fontId="0" fillId="0" borderId="0" xfId="0" applyNumberFormat="1" applyBorder="1"/>
    <xf numFmtId="164" fontId="0" fillId="0" borderId="20" xfId="0" applyNumberFormat="1" applyBorder="1"/>
    <xf numFmtId="3" fontId="0" fillId="0" borderId="12" xfId="0" applyNumberFormat="1" applyBorder="1"/>
    <xf numFmtId="164" fontId="0" fillId="0" borderId="21" xfId="0" applyNumberFormat="1" applyFont="1" applyBorder="1"/>
    <xf numFmtId="3" fontId="0" fillId="0" borderId="16" xfId="0" applyNumberFormat="1" applyFont="1" applyBorder="1"/>
    <xf numFmtId="0" fontId="3" fillId="0" borderId="6" xfId="0" applyFont="1" applyFill="1" applyBorder="1"/>
    <xf numFmtId="3" fontId="2" fillId="0" borderId="15" xfId="0" applyNumberFormat="1" applyFont="1" applyBorder="1"/>
    <xf numFmtId="0" fontId="7" fillId="0" borderId="0" xfId="0" applyFont="1"/>
  </cellXfs>
  <cellStyles count="15">
    <cellStyle name="Comma 2" xfId="1"/>
    <cellStyle name="Comma 3" xfId="2"/>
    <cellStyle name="Currency 2" xfId="3"/>
    <cellStyle name="Currency 2 2" xfId="4"/>
    <cellStyle name="Currency 3" xfId="5"/>
    <cellStyle name="Normal" xfId="0" builtinId="0"/>
    <cellStyle name="Normal 2" xfId="6"/>
    <cellStyle name="Normal 2 2" xfId="7"/>
    <cellStyle name="Normal 3" xfId="8"/>
    <cellStyle name="Normal 4" xfId="9"/>
    <cellStyle name="Percent 2" xfId="10"/>
    <cellStyle name="Percent 2 2" xfId="11"/>
    <cellStyle name="Percent 3" xfId="12"/>
    <cellStyle name="Style 1" xfId="13"/>
    <cellStyle name="Style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tabSelected="1" zoomScaleNormal="100" workbookViewId="0">
      <selection activeCell="G32" sqref="G32"/>
    </sheetView>
  </sheetViews>
  <sheetFormatPr defaultRowHeight="14.4" x14ac:dyDescent="0.3"/>
  <cols>
    <col min="1" max="1" width="35.6640625" customWidth="1"/>
    <col min="2" max="4" width="10.109375" bestFit="1" customWidth="1"/>
    <col min="5" max="5" width="10.33203125" customWidth="1"/>
    <col min="6" max="7" width="10.109375" bestFit="1" customWidth="1"/>
    <col min="8" max="8" width="11.109375" customWidth="1"/>
    <col min="9" max="9" width="10.109375" bestFit="1" customWidth="1"/>
    <col min="13" max="13" width="10.109375" bestFit="1" customWidth="1"/>
  </cols>
  <sheetData>
    <row r="2" spans="1:13" ht="22.5" customHeight="1" x14ac:dyDescent="0.25">
      <c r="A2" s="36" t="s">
        <v>0</v>
      </c>
    </row>
    <row r="3" spans="1:13" ht="16.5" thickBot="1" x14ac:dyDescent="0.3">
      <c r="A3" s="36" t="s">
        <v>1</v>
      </c>
    </row>
    <row r="4" spans="1:13" ht="43.5" customHeight="1" x14ac:dyDescent="0.25">
      <c r="A4" s="1" t="s">
        <v>23</v>
      </c>
      <c r="B4" s="2" t="s">
        <v>2</v>
      </c>
      <c r="C4" s="3" t="s">
        <v>3</v>
      </c>
      <c r="D4" s="4" t="s">
        <v>4</v>
      </c>
      <c r="E4" s="5" t="s">
        <v>3</v>
      </c>
      <c r="F4" s="4" t="s">
        <v>5</v>
      </c>
      <c r="G4" s="5" t="s">
        <v>3</v>
      </c>
      <c r="H4" s="4" t="s">
        <v>6</v>
      </c>
      <c r="I4" s="5" t="s">
        <v>3</v>
      </c>
      <c r="J4" s="4" t="s">
        <v>7</v>
      </c>
      <c r="K4" s="5" t="s">
        <v>3</v>
      </c>
      <c r="L4" s="4" t="s">
        <v>8</v>
      </c>
      <c r="M4" s="6" t="s">
        <v>3</v>
      </c>
    </row>
    <row r="5" spans="1:13" ht="15" x14ac:dyDescent="0.25">
      <c r="A5" s="7" t="s">
        <v>9</v>
      </c>
      <c r="B5" s="8">
        <v>326738</v>
      </c>
      <c r="C5" s="9">
        <v>401442</v>
      </c>
      <c r="D5" s="10">
        <v>1559613</v>
      </c>
      <c r="E5" s="9">
        <v>1163021</v>
      </c>
      <c r="F5" s="10">
        <v>0</v>
      </c>
      <c r="G5" s="9">
        <v>20600</v>
      </c>
      <c r="H5" s="10">
        <v>19820</v>
      </c>
      <c r="I5" s="9">
        <v>123417</v>
      </c>
      <c r="J5" s="10">
        <v>0</v>
      </c>
      <c r="K5" s="9">
        <v>0</v>
      </c>
      <c r="L5" s="10">
        <v>56563</v>
      </c>
      <c r="M5" s="11">
        <v>285857</v>
      </c>
    </row>
    <row r="6" spans="1:13" ht="15" x14ac:dyDescent="0.25">
      <c r="A6" s="7" t="s">
        <v>10</v>
      </c>
      <c r="B6" s="8">
        <v>2194796</v>
      </c>
      <c r="C6" s="9">
        <f>2795424.53-29670-C5-C7</f>
        <v>1699130.5299999998</v>
      </c>
      <c r="D6" s="8">
        <v>3608525</v>
      </c>
      <c r="E6" s="9">
        <f>7143133.66-36955-E5-E7</f>
        <v>4208318.82</v>
      </c>
      <c r="F6" s="8">
        <v>180542</v>
      </c>
      <c r="G6" s="9">
        <f>1581644.19-3895-G5-G7</f>
        <v>1084884.7599999998</v>
      </c>
      <c r="H6" s="8">
        <v>246521</v>
      </c>
      <c r="I6" s="9">
        <f>3196819.7-19600-I5-I7</f>
        <v>2179889.5</v>
      </c>
      <c r="J6" s="8">
        <v>19181</v>
      </c>
      <c r="K6" s="9">
        <f>123027.88-K7</f>
        <v>80000</v>
      </c>
      <c r="L6" s="8">
        <v>397987</v>
      </c>
      <c r="M6" s="11">
        <f>2860386-5890-M5-M7</f>
        <v>1952148.72</v>
      </c>
    </row>
    <row r="7" spans="1:13" ht="15" x14ac:dyDescent="0.25">
      <c r="A7" s="12" t="s">
        <v>11</v>
      </c>
      <c r="B7" s="13">
        <v>817818</v>
      </c>
      <c r="C7" s="14">
        <f>554761+110420+1</f>
        <v>665182</v>
      </c>
      <c r="D7" s="13">
        <v>1865264</v>
      </c>
      <c r="E7" s="14">
        <f>1446855.59+287983.25</f>
        <v>1734838.84</v>
      </c>
      <c r="F7" s="13">
        <v>31195</v>
      </c>
      <c r="G7" s="14">
        <f>393868.53+78395.9</f>
        <v>472264.43000000005</v>
      </c>
      <c r="H7" s="13">
        <v>143298</v>
      </c>
      <c r="I7" s="14">
        <f>728843.61+145069.59</f>
        <v>873913.2</v>
      </c>
      <c r="J7" s="13">
        <v>1276</v>
      </c>
      <c r="K7" s="14">
        <f>35885.25+7142.63</f>
        <v>43027.88</v>
      </c>
      <c r="L7" s="13">
        <v>4173</v>
      </c>
      <c r="M7" s="15">
        <f>514152.89+102337.39</f>
        <v>616490.28</v>
      </c>
    </row>
    <row r="8" spans="1:13" ht="15.75" thickBot="1" x14ac:dyDescent="0.3">
      <c r="A8" s="16" t="s">
        <v>12</v>
      </c>
      <c r="B8" s="17">
        <f>SUM(B5:B7)</f>
        <v>3339352</v>
      </c>
      <c r="C8" s="18">
        <f>SUM(C5:C7)</f>
        <v>2765754.53</v>
      </c>
      <c r="D8" s="17">
        <v>7033402</v>
      </c>
      <c r="E8" s="18">
        <f t="shared" ref="E8:M8" si="0">SUM(E5:E7)</f>
        <v>7106178.6600000001</v>
      </c>
      <c r="F8" s="17">
        <f t="shared" si="0"/>
        <v>211737</v>
      </c>
      <c r="G8" s="18">
        <f t="shared" si="0"/>
        <v>1577749.19</v>
      </c>
      <c r="H8" s="17">
        <f t="shared" si="0"/>
        <v>409639</v>
      </c>
      <c r="I8" s="19">
        <f t="shared" si="0"/>
        <v>3177219.7</v>
      </c>
      <c r="J8" s="17">
        <f t="shared" si="0"/>
        <v>20457</v>
      </c>
      <c r="K8" s="19">
        <f t="shared" si="0"/>
        <v>123027.88</v>
      </c>
      <c r="L8" s="17">
        <f t="shared" si="0"/>
        <v>458723</v>
      </c>
      <c r="M8" s="20">
        <f t="shared" si="0"/>
        <v>2854496</v>
      </c>
    </row>
    <row r="9" spans="1:13" ht="15.75" thickBot="1" x14ac:dyDescent="0.3">
      <c r="A9" s="21"/>
      <c r="B9" s="22"/>
      <c r="C9" s="23"/>
      <c r="D9" s="22"/>
      <c r="E9" s="24"/>
      <c r="F9" s="22"/>
      <c r="G9" s="24"/>
      <c r="H9" s="22"/>
      <c r="I9" s="24"/>
      <c r="J9" s="22"/>
      <c r="K9" s="24"/>
      <c r="L9" s="22"/>
      <c r="M9" s="23"/>
    </row>
    <row r="10" spans="1:13" ht="44.25" customHeight="1" x14ac:dyDescent="0.25">
      <c r="A10" s="1" t="s">
        <v>24</v>
      </c>
      <c r="B10" s="2" t="s">
        <v>2</v>
      </c>
      <c r="C10" s="25" t="s">
        <v>3</v>
      </c>
      <c r="D10" s="4" t="s">
        <v>4</v>
      </c>
      <c r="E10" s="26" t="s">
        <v>3</v>
      </c>
      <c r="F10" s="4" t="s">
        <v>5</v>
      </c>
      <c r="G10" s="26" t="s">
        <v>3</v>
      </c>
      <c r="H10" s="4" t="s">
        <v>6</v>
      </c>
      <c r="I10" s="26" t="s">
        <v>3</v>
      </c>
      <c r="J10" s="4" t="s">
        <v>7</v>
      </c>
      <c r="K10" s="26" t="s">
        <v>3</v>
      </c>
      <c r="L10" s="4" t="s">
        <v>8</v>
      </c>
      <c r="M10" s="27" t="s">
        <v>3</v>
      </c>
    </row>
    <row r="11" spans="1:13" ht="15" x14ac:dyDescent="0.25">
      <c r="A11" s="7" t="s">
        <v>9</v>
      </c>
      <c r="B11" s="8">
        <v>950161</v>
      </c>
      <c r="C11" s="28">
        <v>301819</v>
      </c>
      <c r="D11" s="29">
        <v>1478243</v>
      </c>
      <c r="E11" s="28">
        <v>1682727</v>
      </c>
      <c r="F11" s="29">
        <v>3982</v>
      </c>
      <c r="G11" s="28">
        <v>80504</v>
      </c>
      <c r="H11" s="29">
        <v>55960</v>
      </c>
      <c r="I11" s="28">
        <v>397752</v>
      </c>
      <c r="J11" s="29">
        <v>0</v>
      </c>
      <c r="K11" s="28">
        <v>0</v>
      </c>
      <c r="L11" s="29">
        <v>39163</v>
      </c>
      <c r="M11" s="11">
        <v>361379</v>
      </c>
    </row>
    <row r="12" spans="1:13" ht="15" x14ac:dyDescent="0.25">
      <c r="A12" s="7" t="s">
        <v>10</v>
      </c>
      <c r="B12" s="8">
        <v>3746909</v>
      </c>
      <c r="C12" s="28">
        <v>1855000</v>
      </c>
      <c r="D12" s="29">
        <v>5352956</v>
      </c>
      <c r="E12" s="28">
        <v>4347497</v>
      </c>
      <c r="F12" s="29">
        <v>250297</v>
      </c>
      <c r="G12" s="28">
        <v>662742</v>
      </c>
      <c r="H12" s="29">
        <v>324876</v>
      </c>
      <c r="I12" s="28">
        <v>700000</v>
      </c>
      <c r="J12" s="29">
        <v>36328</v>
      </c>
      <c r="K12" s="28">
        <v>100000</v>
      </c>
      <c r="L12" s="29">
        <v>440701</v>
      </c>
      <c r="M12" s="11">
        <v>783840</v>
      </c>
    </row>
    <row r="13" spans="1:13" ht="15" x14ac:dyDescent="0.25">
      <c r="A13" s="12" t="s">
        <v>11</v>
      </c>
      <c r="B13" s="13">
        <v>559223</v>
      </c>
      <c r="C13" s="30">
        <v>759202</v>
      </c>
      <c r="D13" s="31">
        <v>1804949</v>
      </c>
      <c r="E13" s="30">
        <v>1656114</v>
      </c>
      <c r="F13" s="31">
        <v>36282</v>
      </c>
      <c r="G13" s="30">
        <v>286190</v>
      </c>
      <c r="H13" s="31">
        <v>71891</v>
      </c>
      <c r="I13" s="30">
        <v>362436</v>
      </c>
      <c r="J13" s="31">
        <v>6035</v>
      </c>
      <c r="K13" s="30">
        <v>38408</v>
      </c>
      <c r="L13" s="31">
        <v>187028</v>
      </c>
      <c r="M13" s="15">
        <v>430853</v>
      </c>
    </row>
    <row r="14" spans="1:13" ht="15.75" thickBot="1" x14ac:dyDescent="0.3">
      <c r="A14" s="16" t="s">
        <v>12</v>
      </c>
      <c r="B14" s="17">
        <f>SUM(B11:B13)</f>
        <v>5256293</v>
      </c>
      <c r="C14" s="32">
        <f t="shared" ref="C14:M14" si="1">SUM(C11:C13)</f>
        <v>2916021</v>
      </c>
      <c r="D14" s="33">
        <f t="shared" si="1"/>
        <v>8636148</v>
      </c>
      <c r="E14" s="32">
        <f t="shared" si="1"/>
        <v>7686338</v>
      </c>
      <c r="F14" s="33">
        <f t="shared" si="1"/>
        <v>290561</v>
      </c>
      <c r="G14" s="32">
        <f t="shared" si="1"/>
        <v>1029436</v>
      </c>
      <c r="H14" s="33">
        <f t="shared" si="1"/>
        <v>452727</v>
      </c>
      <c r="I14" s="32">
        <f t="shared" si="1"/>
        <v>1460188</v>
      </c>
      <c r="J14" s="33">
        <f t="shared" si="1"/>
        <v>42363</v>
      </c>
      <c r="K14" s="32">
        <f t="shared" si="1"/>
        <v>138408</v>
      </c>
      <c r="L14" s="33">
        <f t="shared" si="1"/>
        <v>666892</v>
      </c>
      <c r="M14" s="20">
        <f t="shared" si="1"/>
        <v>1576072</v>
      </c>
    </row>
    <row r="15" spans="1:13" ht="15.75" thickBot="1" x14ac:dyDescent="0.3">
      <c r="C15" s="24"/>
      <c r="E15" s="24"/>
      <c r="G15" s="24"/>
      <c r="I15" s="24"/>
      <c r="K15" s="24"/>
      <c r="M15" s="24"/>
    </row>
    <row r="16" spans="1:13" ht="30" x14ac:dyDescent="0.25">
      <c r="A16" s="1" t="s">
        <v>25</v>
      </c>
      <c r="B16" s="2" t="s">
        <v>13</v>
      </c>
      <c r="C16" s="25" t="s">
        <v>14</v>
      </c>
      <c r="D16" s="4" t="s">
        <v>15</v>
      </c>
      <c r="E16" s="26" t="s">
        <v>14</v>
      </c>
      <c r="F16" s="4" t="s">
        <v>16</v>
      </c>
      <c r="G16" s="26" t="s">
        <v>14</v>
      </c>
      <c r="H16" s="4" t="s">
        <v>17</v>
      </c>
      <c r="I16" s="26" t="s">
        <v>14</v>
      </c>
      <c r="J16" s="4" t="s">
        <v>18</v>
      </c>
      <c r="K16" s="26" t="s">
        <v>14</v>
      </c>
      <c r="L16" s="4" t="s">
        <v>19</v>
      </c>
      <c r="M16" s="27" t="s">
        <v>14</v>
      </c>
    </row>
    <row r="17" spans="1:13" ht="15" x14ac:dyDescent="0.25">
      <c r="A17" s="7" t="s">
        <v>9</v>
      </c>
      <c r="B17" s="8"/>
      <c r="C17" s="28">
        <v>788000</v>
      </c>
      <c r="D17" s="29"/>
      <c r="E17" s="28">
        <v>2220000</v>
      </c>
      <c r="F17" s="29"/>
      <c r="G17" s="28">
        <v>322000</v>
      </c>
      <c r="H17" s="29"/>
      <c r="I17" s="28">
        <v>406026</v>
      </c>
      <c r="J17" s="29"/>
      <c r="K17" s="28">
        <v>0</v>
      </c>
      <c r="L17" s="29"/>
      <c r="M17" s="11">
        <f>263974+199493</f>
        <v>463467</v>
      </c>
    </row>
    <row r="18" spans="1:13" ht="15" x14ac:dyDescent="0.25">
      <c r="A18" s="7" t="s">
        <v>10</v>
      </c>
      <c r="B18" s="8"/>
      <c r="C18" s="28">
        <f>3633063-1594836</f>
        <v>2038227</v>
      </c>
      <c r="D18" s="29"/>
      <c r="E18" s="28">
        <f>9522000-4290000</f>
        <v>5232000</v>
      </c>
      <c r="F18" s="29"/>
      <c r="G18" s="28">
        <f>1331323-632315</f>
        <v>699008</v>
      </c>
      <c r="H18" s="29"/>
      <c r="I18" s="28">
        <f>1700000-796026</f>
        <v>903974</v>
      </c>
      <c r="J18" s="29"/>
      <c r="K18" s="28">
        <v>101706</v>
      </c>
      <c r="L18" s="29"/>
      <c r="M18" s="11">
        <f>2286721-813467</f>
        <v>1473254</v>
      </c>
    </row>
    <row r="19" spans="1:13" ht="15" x14ac:dyDescent="0.25">
      <c r="A19" s="12" t="s">
        <v>11</v>
      </c>
      <c r="B19" s="13"/>
      <c r="C19" s="30">
        <v>806836</v>
      </c>
      <c r="D19" s="31"/>
      <c r="E19" s="30">
        <v>2070000</v>
      </c>
      <c r="F19" s="31"/>
      <c r="G19" s="30">
        <v>310315</v>
      </c>
      <c r="H19" s="31"/>
      <c r="I19" s="30">
        <v>390000</v>
      </c>
      <c r="J19" s="31"/>
      <c r="K19" s="30">
        <v>72849</v>
      </c>
      <c r="L19" s="31"/>
      <c r="M19" s="15">
        <v>350000</v>
      </c>
    </row>
    <row r="20" spans="1:13" ht="15.75" thickBot="1" x14ac:dyDescent="0.3">
      <c r="A20" s="16" t="s">
        <v>20</v>
      </c>
      <c r="B20" s="17"/>
      <c r="C20" s="32">
        <f t="shared" ref="C20" si="2">SUM(C17:C19)</f>
        <v>3633063</v>
      </c>
      <c r="D20" s="33"/>
      <c r="E20" s="32">
        <f t="shared" ref="E20" si="3">SUM(E17:E19)</f>
        <v>9522000</v>
      </c>
      <c r="F20" s="33"/>
      <c r="G20" s="32">
        <f t="shared" ref="G20" si="4">SUM(G17:G19)</f>
        <v>1331323</v>
      </c>
      <c r="H20" s="33"/>
      <c r="I20" s="32">
        <f t="shared" ref="I20" si="5">SUM(I17:I19)</f>
        <v>1700000</v>
      </c>
      <c r="J20" s="33"/>
      <c r="K20" s="32">
        <f t="shared" ref="K20" si="6">SUM(K17:K19)</f>
        <v>174555</v>
      </c>
      <c r="L20" s="33"/>
      <c r="M20" s="20">
        <f t="shared" ref="M20" si="7">SUM(M17:M19)</f>
        <v>2286721</v>
      </c>
    </row>
    <row r="21" spans="1:13" ht="15" x14ac:dyDescent="0.25">
      <c r="A21" s="34" t="s">
        <v>21</v>
      </c>
      <c r="C21" s="24"/>
      <c r="E21" s="24"/>
      <c r="G21" s="24"/>
      <c r="I21" s="24"/>
      <c r="K21" s="24"/>
      <c r="M21" s="24"/>
    </row>
    <row r="22" spans="1:13" ht="15.75" thickBot="1" x14ac:dyDescent="0.3">
      <c r="C22" s="24"/>
      <c r="E22" s="24"/>
      <c r="G22" s="24"/>
      <c r="I22" s="24"/>
      <c r="K22" s="24"/>
      <c r="M22" s="24"/>
    </row>
    <row r="23" spans="1:13" ht="28.8" x14ac:dyDescent="0.3">
      <c r="A23" s="1" t="s">
        <v>26</v>
      </c>
      <c r="B23" s="2" t="s">
        <v>13</v>
      </c>
      <c r="C23" s="25" t="s">
        <v>14</v>
      </c>
      <c r="D23" s="4" t="s">
        <v>15</v>
      </c>
      <c r="E23" s="26" t="s">
        <v>14</v>
      </c>
      <c r="F23" s="4" t="s">
        <v>16</v>
      </c>
      <c r="G23" s="26" t="s">
        <v>14</v>
      </c>
      <c r="H23" s="4" t="s">
        <v>17</v>
      </c>
      <c r="I23" s="26" t="s">
        <v>14</v>
      </c>
      <c r="J23" s="4" t="s">
        <v>18</v>
      </c>
      <c r="K23" s="26" t="s">
        <v>14</v>
      </c>
      <c r="L23" s="4" t="s">
        <v>19</v>
      </c>
      <c r="M23" s="27" t="s">
        <v>14</v>
      </c>
    </row>
    <row r="24" spans="1:13" x14ac:dyDescent="0.3">
      <c r="A24" s="7" t="s">
        <v>9</v>
      </c>
      <c r="B24" s="8"/>
      <c r="C24" s="28">
        <v>984172</v>
      </c>
      <c r="D24" s="29"/>
      <c r="E24" s="28">
        <v>2560068</v>
      </c>
      <c r="F24" s="29"/>
      <c r="G24" s="28">
        <v>365176</v>
      </c>
      <c r="H24" s="29"/>
      <c r="I24" s="28">
        <v>467969</v>
      </c>
      <c r="J24" s="29"/>
      <c r="K24" s="28">
        <v>48051</v>
      </c>
      <c r="L24" s="29"/>
      <c r="M24" s="11">
        <v>574564</v>
      </c>
    </row>
    <row r="25" spans="1:13" x14ac:dyDescent="0.3">
      <c r="A25" s="7" t="s">
        <v>10</v>
      </c>
      <c r="B25" s="8"/>
      <c r="C25" s="28">
        <f>393669+1487570</f>
        <v>1881239</v>
      </c>
      <c r="D25" s="29"/>
      <c r="E25" s="28">
        <f>1024027+3931850</f>
        <v>4955877</v>
      </c>
      <c r="F25" s="29"/>
      <c r="G25" s="28">
        <f>146070+330638</f>
        <v>476708</v>
      </c>
      <c r="H25" s="29"/>
      <c r="I25" s="28">
        <f>187188+670467</f>
        <v>857655</v>
      </c>
      <c r="J25" s="29"/>
      <c r="K25" s="28">
        <f>19220+68843</f>
        <v>88063</v>
      </c>
      <c r="L25" s="29"/>
      <c r="M25" s="11">
        <f>229826+823187</f>
        <v>1053013</v>
      </c>
    </row>
    <row r="26" spans="1:13" x14ac:dyDescent="0.3">
      <c r="A26" s="12" t="s">
        <v>11</v>
      </c>
      <c r="B26" s="13"/>
      <c r="C26" s="30">
        <v>787337</v>
      </c>
      <c r="D26" s="31"/>
      <c r="E26" s="30">
        <v>2048055</v>
      </c>
      <c r="F26" s="31"/>
      <c r="G26" s="30">
        <v>292141</v>
      </c>
      <c r="H26" s="31"/>
      <c r="I26" s="30">
        <v>374376</v>
      </c>
      <c r="J26" s="31"/>
      <c r="K26" s="30">
        <v>38441</v>
      </c>
      <c r="L26" s="31"/>
      <c r="M26" s="15">
        <v>459651</v>
      </c>
    </row>
    <row r="27" spans="1:13" ht="15" thickBot="1" x14ac:dyDescent="0.35">
      <c r="A27" s="16" t="s">
        <v>22</v>
      </c>
      <c r="B27" s="35"/>
      <c r="C27" s="32">
        <f t="shared" ref="C27" si="8">SUM(C24:C26)</f>
        <v>3652748</v>
      </c>
      <c r="D27" s="33"/>
      <c r="E27" s="32">
        <f t="shared" ref="E27" si="9">SUM(E24:E26)</f>
        <v>9564000</v>
      </c>
      <c r="F27" s="33"/>
      <c r="G27" s="32">
        <f t="shared" ref="G27" si="10">SUM(G24:G26)</f>
        <v>1134025</v>
      </c>
      <c r="H27" s="33"/>
      <c r="I27" s="32">
        <f t="shared" ref="I27" si="11">SUM(I24:I26)</f>
        <v>1700000</v>
      </c>
      <c r="J27" s="33"/>
      <c r="K27" s="32">
        <f t="shared" ref="K27" si="12">SUM(K24:K26)</f>
        <v>174555</v>
      </c>
      <c r="L27" s="33"/>
      <c r="M27" s="20">
        <f t="shared" ref="M27" si="13">SUM(M24:M26)</f>
        <v>2087228</v>
      </c>
    </row>
  </sheetData>
  <pageMargins left="0.7" right="0.7" top="0.75" bottom="0.75" header="0.3" footer="0.3"/>
  <pageSetup scale="79" orientation="landscape" r:id="rId1"/>
  <headerFooter>
    <oddHeader>&amp;C&amp;"-,Bold"&amp;14Illinois Department of Commerce &amp; Economic Opportunity&amp;"-,Regular"&amp;11
&amp;"-,Bold"&amp;12Office of Energy &amp; Recycling&amp;"-,Regular"&amp;11
&amp;"-,Bold"&amp;12Low Income Programs Spending and Savings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 Programs PY7-PY9</vt:lpstr>
    </vt:vector>
  </TitlesOfParts>
  <Company>State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Coughlin, Deirdre</dc:creator>
  <cp:lastModifiedBy>Celia Christensen</cp:lastModifiedBy>
  <dcterms:created xsi:type="dcterms:W3CDTF">2016-04-19T21:08:20Z</dcterms:created>
  <dcterms:modified xsi:type="dcterms:W3CDTF">2016-04-20T16:04:57Z</dcterms:modified>
</cp:coreProperties>
</file>