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7656"/>
  </bookViews>
  <sheets>
    <sheet name="Jan PG" sheetId="1" r:id="rId1"/>
    <sheet name="Jan NSG" sheetId="2" r:id="rId2"/>
  </sheets>
  <definedNames>
    <definedName name="_xlnm.Print_Area" localSheetId="1">'Jan NSG'!$A$2:$H$30</definedName>
    <definedName name="_xlnm.Print_Area" localSheetId="0">'Jan PG'!$A$2:$H$28</definedName>
    <definedName name="program_type" localSheetId="1">#REF!</definedName>
    <definedName name="program_typ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10" i="1"/>
  <c r="F11" i="2"/>
  <c r="I21" i="2" l="1"/>
  <c r="C15" i="2"/>
  <c r="F11" i="1"/>
  <c r="F9" i="1" l="1"/>
  <c r="I21" i="1" l="1"/>
  <c r="E10" i="2"/>
  <c r="D10" i="2"/>
  <c r="E9" i="2"/>
  <c r="D9" i="2"/>
  <c r="F9" i="2" s="1"/>
  <c r="F10" i="2" l="1"/>
  <c r="I23" i="1"/>
  <c r="G24" i="2"/>
  <c r="I23" i="2"/>
  <c r="H25" i="1"/>
  <c r="F25" i="1"/>
  <c r="E15" i="2"/>
  <c r="D15" i="2"/>
  <c r="E6" i="2"/>
  <c r="E7" i="2" s="1"/>
  <c r="D6" i="2"/>
  <c r="D7" i="2" s="1"/>
  <c r="C6" i="2"/>
  <c r="C7" i="2" s="1"/>
  <c r="F15" i="2" l="1"/>
  <c r="F6" i="2"/>
  <c r="C24" i="2"/>
  <c r="D21" i="2" s="1"/>
  <c r="I22" i="2"/>
  <c r="I24" i="2" s="1"/>
  <c r="E24" i="2"/>
  <c r="F22" i="2" s="1"/>
  <c r="I22" i="1"/>
  <c r="D8" i="2"/>
  <c r="D12" i="2" s="1"/>
  <c r="D13" i="2" s="1"/>
  <c r="E8" i="2"/>
  <c r="C8" i="2"/>
  <c r="H21" i="2"/>
  <c r="D23" i="2"/>
  <c r="G24" i="1"/>
  <c r="E24" i="1"/>
  <c r="C24" i="1"/>
  <c r="H21" i="1" l="1"/>
  <c r="F21" i="2"/>
  <c r="D22" i="2"/>
  <c r="D24" i="2" s="1"/>
  <c r="I24" i="1"/>
  <c r="J25" i="1"/>
  <c r="C12" i="2"/>
  <c r="F7" i="2"/>
  <c r="F8" i="2"/>
  <c r="F23" i="2"/>
  <c r="E12" i="2"/>
  <c r="F21" i="1"/>
  <c r="D22" i="1"/>
  <c r="H23" i="2"/>
  <c r="H22" i="2"/>
  <c r="D14" i="2"/>
  <c r="H23" i="1"/>
  <c r="H22" i="1"/>
  <c r="D23" i="1"/>
  <c r="D21" i="1"/>
  <c r="F22" i="1"/>
  <c r="F23" i="1"/>
  <c r="C15" i="1"/>
  <c r="F24" i="2" l="1"/>
  <c r="H24" i="2"/>
  <c r="E13" i="2"/>
  <c r="E14" i="2" s="1"/>
  <c r="F12" i="2"/>
  <c r="C13" i="2"/>
  <c r="J23" i="2"/>
  <c r="J22" i="2"/>
  <c r="J21" i="2"/>
  <c r="J21" i="1"/>
  <c r="H24" i="1"/>
  <c r="F24" i="1"/>
  <c r="J22" i="1"/>
  <c r="J23" i="1"/>
  <c r="D24" i="1"/>
  <c r="D15" i="1"/>
  <c r="E15" i="1"/>
  <c r="D6" i="1"/>
  <c r="D7" i="1" s="1"/>
  <c r="E6" i="1"/>
  <c r="E7" i="1" s="1"/>
  <c r="C6" i="1"/>
  <c r="C7" i="1" s="1"/>
  <c r="F15" i="1" l="1"/>
  <c r="F6" i="1"/>
  <c r="F13" i="2"/>
  <c r="F7" i="1"/>
  <c r="J24" i="2"/>
  <c r="C14" i="2"/>
  <c r="F14" i="2" s="1"/>
  <c r="J24" i="1"/>
  <c r="D8" i="1"/>
  <c r="D12" i="1" l="1"/>
  <c r="E8" i="1"/>
  <c r="C8" i="1"/>
  <c r="C12" i="1" l="1"/>
  <c r="F8" i="1"/>
  <c r="D13" i="1"/>
  <c r="E12" i="1"/>
  <c r="E13" i="1" s="1"/>
  <c r="F12" i="1" l="1"/>
  <c r="C13" i="1"/>
  <c r="E14" i="1"/>
  <c r="D14" i="1"/>
  <c r="F13" i="1" l="1"/>
  <c r="C14" i="1"/>
  <c r="F14" i="1" s="1"/>
</calcChain>
</file>

<file path=xl/sharedStrings.xml><?xml version="1.0" encoding="utf-8"?>
<sst xmlns="http://schemas.openxmlformats.org/spreadsheetml/2006/main" count="66" uniqueCount="27">
  <si>
    <t>Total</t>
  </si>
  <si>
    <t>EM&amp;V Implementation</t>
  </si>
  <si>
    <t>PGL Subtotal</t>
  </si>
  <si>
    <t>Budget Cap</t>
  </si>
  <si>
    <t>Research &amp; Development (Emerging Technologies)</t>
  </si>
  <si>
    <t>Utility Allocation @</t>
  </si>
  <si>
    <t>DCEO Allocation @</t>
  </si>
  <si>
    <t>Total Portfolio Costs</t>
  </si>
  <si>
    <t>Portfolio Marketing &amp; Education</t>
  </si>
  <si>
    <t>Portfolio Adminstration (Including Planning)</t>
  </si>
  <si>
    <t>Available Program Budget</t>
  </si>
  <si>
    <t>Studies (ie Potential Studies) (External costs)</t>
  </si>
  <si>
    <t>Residential Program</t>
  </si>
  <si>
    <t>Est $</t>
  </si>
  <si>
    <t>Low-Moderate Income Program</t>
  </si>
  <si>
    <t>% of Total</t>
  </si>
  <si>
    <t>Non-Res/Business Program</t>
  </si>
  <si>
    <t>NORTH SHORE GAS</t>
  </si>
  <si>
    <t>GPY7</t>
  </si>
  <si>
    <t>GPY8</t>
  </si>
  <si>
    <t>GPY9</t>
  </si>
  <si>
    <t>NSG Subtotal</t>
  </si>
  <si>
    <r>
      <t xml:space="preserve">% of </t>
    </r>
    <r>
      <rPr>
        <i/>
        <sz val="11"/>
        <color theme="1"/>
        <rFont val="Calibri"/>
        <family val="2"/>
        <scheme val="minor"/>
      </rPr>
      <t>Total</t>
    </r>
  </si>
  <si>
    <r>
      <t>% of</t>
    </r>
    <r>
      <rPr>
        <i/>
        <sz val="11"/>
        <color theme="1"/>
        <rFont val="Calibri"/>
        <family val="2"/>
        <scheme val="minor"/>
      </rPr>
      <t xml:space="preserve"> Total</t>
    </r>
  </si>
  <si>
    <r>
      <t xml:space="preserve">Low-Moderate Income % of </t>
    </r>
    <r>
      <rPr>
        <b/>
        <u/>
        <sz val="11"/>
        <color theme="1"/>
        <rFont val="Calibri"/>
        <family val="2"/>
        <scheme val="minor"/>
      </rPr>
      <t>Residential</t>
    </r>
    <r>
      <rPr>
        <sz val="11"/>
        <color theme="1"/>
        <rFont val="Calibri"/>
        <family val="2"/>
        <scheme val="minor"/>
      </rPr>
      <t xml:space="preserve"> Budget</t>
    </r>
  </si>
  <si>
    <t xml:space="preserve">Low-Moderate Income Program </t>
  </si>
  <si>
    <t>PEOPLES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</si>
</sst>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6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/>
    <xf numFmtId="9" fontId="0" fillId="2" borderId="1" xfId="0" applyNumberFormat="1" applyFill="1" applyBorder="1" applyAlignment="1"/>
    <xf numFmtId="0" fontId="0" fillId="0" borderId="10" xfId="0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0" fillId="0" borderId="0" xfId="0" applyBorder="1"/>
    <xf numFmtId="0" fontId="0" fillId="3" borderId="13" xfId="0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0" fillId="0" borderId="5" xfId="0" applyNumberFormat="1" applyBorder="1"/>
    <xf numFmtId="10" fontId="0" fillId="0" borderId="7" xfId="0" applyNumberFormat="1" applyBorder="1"/>
    <xf numFmtId="10" fontId="4" fillId="0" borderId="1" xfId="0" applyNumberFormat="1" applyFont="1" applyBorder="1" applyAlignment="1">
      <alignment horizontal="right"/>
    </xf>
    <xf numFmtId="0" fontId="0" fillId="0" borderId="17" xfId="0" applyBorder="1"/>
    <xf numFmtId="0" fontId="0" fillId="0" borderId="17" xfId="0" applyBorder="1" applyAlignment="1"/>
    <xf numFmtId="0" fontId="0" fillId="0" borderId="7" xfId="0" applyBorder="1" applyAlignment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</cellXfs>
  <cellStyles count="5">
    <cellStyle name="Comma 2" xfId="2"/>
    <cellStyle name="Currency 2" xfId="4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30"/>
  <sheetViews>
    <sheetView tabSelected="1" showWhiteSpace="0" zoomScale="80" zoomScaleNormal="80" workbookViewId="0">
      <selection activeCell="H6" sqref="H6"/>
    </sheetView>
  </sheetViews>
  <sheetFormatPr defaultRowHeight="14.4" x14ac:dyDescent="0.3"/>
  <cols>
    <col min="1" max="1" width="29.6640625" customWidth="1"/>
    <col min="2" max="2" width="17.109375" customWidth="1"/>
    <col min="3" max="6" width="14.109375" customWidth="1"/>
    <col min="7" max="7" width="14.5546875" customWidth="1"/>
    <col min="8" max="8" width="14.6640625" customWidth="1"/>
    <col min="9" max="11" width="14.109375" customWidth="1"/>
    <col min="15" max="15" width="11" customWidth="1"/>
    <col min="16" max="16" width="10.88671875" bestFit="1" customWidth="1"/>
  </cols>
  <sheetData>
    <row r="1" spans="1:27" ht="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x14ac:dyDescent="0.25">
      <c r="A3" s="3"/>
      <c r="B3" s="3"/>
      <c r="C3" s="3"/>
      <c r="D3" s="3"/>
      <c r="E3" s="3"/>
      <c r="F3" s="3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x14ac:dyDescent="0.25">
      <c r="A4" s="33" t="s">
        <v>26</v>
      </c>
      <c r="B4" s="34"/>
      <c r="C4" s="34"/>
      <c r="D4" s="34"/>
      <c r="E4" s="34"/>
      <c r="F4" s="3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 x14ac:dyDescent="0.25">
      <c r="A5" s="9" t="s">
        <v>3</v>
      </c>
      <c r="B5" s="8">
        <v>27239000</v>
      </c>
      <c r="C5" s="10" t="s">
        <v>18</v>
      </c>
      <c r="D5" s="10" t="s">
        <v>19</v>
      </c>
      <c r="E5" s="10" t="s">
        <v>20</v>
      </c>
      <c r="F5" s="10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x14ac:dyDescent="0.25">
      <c r="A6" s="12" t="s">
        <v>5</v>
      </c>
      <c r="B6" s="13">
        <v>0.75</v>
      </c>
      <c r="C6" s="2">
        <f>+$B$5*$B$6</f>
        <v>20429250</v>
      </c>
      <c r="D6" s="2">
        <f t="shared" ref="D6:E6" si="0">+$B$5*$B$6</f>
        <v>20429250</v>
      </c>
      <c r="E6" s="2">
        <f t="shared" si="0"/>
        <v>20429250</v>
      </c>
      <c r="F6" s="2">
        <f>SUM(C6:E6)</f>
        <v>61287750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25">
      <c r="A7" s="39" t="s">
        <v>4</v>
      </c>
      <c r="B7" s="40"/>
      <c r="C7" s="1">
        <f>+C6*0.03</f>
        <v>612877.5</v>
      </c>
      <c r="D7" s="1">
        <f>+D6*0.03</f>
        <v>612877.5</v>
      </c>
      <c r="E7" s="1">
        <f>+E6*0.03</f>
        <v>612877.5</v>
      </c>
      <c r="F7" s="2">
        <f>SUM(C7:E7)</f>
        <v>1838632.5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 x14ac:dyDescent="0.25">
      <c r="A8" s="39" t="s">
        <v>1</v>
      </c>
      <c r="B8" s="40"/>
      <c r="C8" s="1">
        <f>+C6*(1-0.97)</f>
        <v>612877.50000000058</v>
      </c>
      <c r="D8" s="1">
        <f>+D6*(1-0.97)</f>
        <v>612877.50000000058</v>
      </c>
      <c r="E8" s="1">
        <f>+E6*(1-0.97)</f>
        <v>612877.50000000058</v>
      </c>
      <c r="F8" s="2">
        <f t="shared" ref="F8:F11" si="1">SUM(C8:E8)</f>
        <v>1838632.5000000019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x14ac:dyDescent="0.25">
      <c r="A9" s="39" t="s">
        <v>9</v>
      </c>
      <c r="B9" s="40"/>
      <c r="C9" s="1">
        <v>900000</v>
      </c>
      <c r="D9" s="1">
        <v>900000</v>
      </c>
      <c r="E9" s="1">
        <v>900000</v>
      </c>
      <c r="F9" s="2">
        <f>SUM(C9:E9)</f>
        <v>2700000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x14ac:dyDescent="0.25">
      <c r="A10" s="39" t="s">
        <v>8</v>
      </c>
      <c r="B10" s="40"/>
      <c r="C10" s="1">
        <v>675000</v>
      </c>
      <c r="D10" s="1">
        <v>675000</v>
      </c>
      <c r="E10" s="1">
        <v>675000</v>
      </c>
      <c r="F10" s="2">
        <f>SUM(C10:E10)</f>
        <v>2025000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x14ac:dyDescent="0.25">
      <c r="A11" s="39" t="s">
        <v>11</v>
      </c>
      <c r="B11" s="40"/>
      <c r="C11" s="1"/>
      <c r="D11" s="1">
        <v>240000</v>
      </c>
      <c r="F11" s="2">
        <f t="shared" si="1"/>
        <v>240000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x14ac:dyDescent="0.25">
      <c r="A12" s="39" t="s">
        <v>7</v>
      </c>
      <c r="B12" s="40"/>
      <c r="C12" s="1">
        <f>SUM(C7:C11)</f>
        <v>2800755.0000000005</v>
      </c>
      <c r="D12" s="1">
        <f>SUM(D7:D11)</f>
        <v>3040755.0000000005</v>
      </c>
      <c r="E12" s="1">
        <f>SUM(E7:E11)</f>
        <v>2800755.0000000005</v>
      </c>
      <c r="F12" s="2">
        <f t="shared" ref="F12:F15" si="2">SUM(C12:E12)</f>
        <v>8642265.0000000019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x14ac:dyDescent="0.25">
      <c r="A13" s="37" t="s">
        <v>10</v>
      </c>
      <c r="B13" s="38"/>
      <c r="C13" s="16">
        <f>+C6-C12</f>
        <v>17628495</v>
      </c>
      <c r="D13" s="16">
        <f>+D6-D12</f>
        <v>17388495</v>
      </c>
      <c r="E13" s="16">
        <f>+E6-E12</f>
        <v>17628495</v>
      </c>
      <c r="F13" s="15">
        <f t="shared" si="2"/>
        <v>52645485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x14ac:dyDescent="0.25">
      <c r="A14" s="41" t="s">
        <v>2</v>
      </c>
      <c r="B14" s="42"/>
      <c r="C14" s="1">
        <f>+C12+C13</f>
        <v>20429250</v>
      </c>
      <c r="D14" s="1">
        <f t="shared" ref="D14:E14" si="3">+D12+D13</f>
        <v>20429250</v>
      </c>
      <c r="E14" s="1">
        <f t="shared" si="3"/>
        <v>20429250</v>
      </c>
      <c r="F14" s="2">
        <f t="shared" si="2"/>
        <v>61287750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x14ac:dyDescent="0.25">
      <c r="A15" s="12" t="s">
        <v>6</v>
      </c>
      <c r="B15" s="13">
        <v>0.25</v>
      </c>
      <c r="C15" s="1">
        <f>+$B$5*$B$15</f>
        <v>6809750</v>
      </c>
      <c r="D15" s="1">
        <f>+$B$5*$B$15</f>
        <v>6809750</v>
      </c>
      <c r="E15" s="1">
        <f>+$B$5*$B$15</f>
        <v>6809750</v>
      </c>
      <c r="F15" s="2">
        <f t="shared" si="2"/>
        <v>20429250</v>
      </c>
      <c r="G15" s="5"/>
      <c r="H15" s="2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x14ac:dyDescent="0.25">
      <c r="A18" s="4"/>
      <c r="B18" s="4"/>
      <c r="C18" s="33" t="s">
        <v>26</v>
      </c>
      <c r="D18" s="34"/>
      <c r="E18" s="34"/>
      <c r="F18" s="34"/>
      <c r="G18" s="34"/>
      <c r="H18" s="34"/>
      <c r="I18" s="34"/>
      <c r="J18" s="35"/>
      <c r="K18" s="1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x14ac:dyDescent="0.25">
      <c r="A19" s="4"/>
      <c r="B19" s="4"/>
      <c r="C19" s="36" t="s">
        <v>18</v>
      </c>
      <c r="D19" s="36"/>
      <c r="E19" s="36" t="s">
        <v>19</v>
      </c>
      <c r="F19" s="36"/>
      <c r="G19" s="36" t="s">
        <v>20</v>
      </c>
      <c r="H19" s="36"/>
      <c r="I19" s="36" t="s">
        <v>0</v>
      </c>
      <c r="J19" s="3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7"/>
      <c r="AA19" s="17"/>
    </row>
    <row r="20" spans="1:27" ht="15" x14ac:dyDescent="0.25">
      <c r="A20" s="4"/>
      <c r="B20" s="4"/>
      <c r="C20" s="18" t="s">
        <v>13</v>
      </c>
      <c r="D20" s="18" t="s">
        <v>22</v>
      </c>
      <c r="E20" s="18" t="s">
        <v>13</v>
      </c>
      <c r="F20" s="18" t="s">
        <v>22</v>
      </c>
      <c r="G20" s="18" t="s">
        <v>13</v>
      </c>
      <c r="H20" s="18" t="s">
        <v>23</v>
      </c>
      <c r="I20" s="18" t="s">
        <v>13</v>
      </c>
      <c r="J20" s="18" t="s">
        <v>22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7"/>
      <c r="AA20" s="17"/>
    </row>
    <row r="21" spans="1:27" ht="15" x14ac:dyDescent="0.25">
      <c r="A21" s="43" t="s">
        <v>25</v>
      </c>
      <c r="B21" s="44"/>
      <c r="C21" s="2">
        <v>3350000</v>
      </c>
      <c r="D21" s="26">
        <f>+C21/C24</f>
        <v>0.19001701644923427</v>
      </c>
      <c r="E21" s="2">
        <v>3350000</v>
      </c>
      <c r="F21" s="26">
        <f>+E21/E24</f>
        <v>0.19263944795859689</v>
      </c>
      <c r="G21" s="2">
        <v>3350000</v>
      </c>
      <c r="H21" s="26">
        <f>+G21/G24</f>
        <v>0.19001701644923427</v>
      </c>
      <c r="I21" s="2">
        <f>+C21+E21+G21</f>
        <v>10050000</v>
      </c>
      <c r="J21" s="26">
        <f>+I21/I24</f>
        <v>0.19088319088319089</v>
      </c>
      <c r="K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7"/>
      <c r="AA21" s="17"/>
    </row>
    <row r="22" spans="1:27" ht="15" x14ac:dyDescent="0.25">
      <c r="A22" s="37" t="s">
        <v>12</v>
      </c>
      <c r="B22" s="38"/>
      <c r="C22" s="2">
        <v>8280000</v>
      </c>
      <c r="D22" s="19">
        <f>+C22/C24</f>
        <v>0.46965399886557008</v>
      </c>
      <c r="E22" s="2">
        <v>8130000</v>
      </c>
      <c r="F22" s="19">
        <f>+E22/E24</f>
        <v>0.46751006325474409</v>
      </c>
      <c r="G22" s="2">
        <v>8280000</v>
      </c>
      <c r="H22" s="19">
        <f>+G22/G24</f>
        <v>0.46965399886557008</v>
      </c>
      <c r="I22" s="2">
        <f>+C22+E22+G22</f>
        <v>24690000</v>
      </c>
      <c r="J22" s="19">
        <f>+I22/I24</f>
        <v>0.46894586894586893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7" ht="14.4" customHeight="1" x14ac:dyDescent="0.25">
      <c r="A23" s="32" t="s">
        <v>16</v>
      </c>
      <c r="B23" s="32"/>
      <c r="C23" s="2">
        <v>6000000</v>
      </c>
      <c r="D23" s="19">
        <f>+C23/C24</f>
        <v>0.34032898468519568</v>
      </c>
      <c r="E23" s="2">
        <v>5910000</v>
      </c>
      <c r="F23" s="19">
        <f>+E23/E24</f>
        <v>0.33985048878665902</v>
      </c>
      <c r="G23" s="2">
        <v>6000000</v>
      </c>
      <c r="H23" s="19">
        <f>+G23/G24</f>
        <v>0.34032898468519568</v>
      </c>
      <c r="I23" s="2">
        <f>+C23+E23+G23</f>
        <v>17910000</v>
      </c>
      <c r="J23" s="19">
        <f>+I23/I24</f>
        <v>0.34017094017094018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7" ht="15" x14ac:dyDescent="0.25">
      <c r="A24" s="30" t="s">
        <v>0</v>
      </c>
      <c r="B24" s="31"/>
      <c r="C24" s="20">
        <f t="shared" ref="C24:J24" si="4">SUM(C21:C23)</f>
        <v>17630000</v>
      </c>
      <c r="D24" s="21">
        <f t="shared" si="4"/>
        <v>1</v>
      </c>
      <c r="E24" s="20">
        <f t="shared" si="4"/>
        <v>17390000</v>
      </c>
      <c r="F24" s="21">
        <f t="shared" si="4"/>
        <v>1</v>
      </c>
      <c r="G24" s="20">
        <f t="shared" si="4"/>
        <v>17630000</v>
      </c>
      <c r="H24" s="21">
        <f t="shared" si="4"/>
        <v>1</v>
      </c>
      <c r="I24" s="20">
        <f>SUM(I21:I23)</f>
        <v>52650000</v>
      </c>
      <c r="J24" s="21">
        <f t="shared" si="4"/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7" ht="15" x14ac:dyDescent="0.25">
      <c r="A25" s="11" t="s">
        <v>24</v>
      </c>
      <c r="B25" s="11"/>
      <c r="C25" s="6"/>
      <c r="D25" s="25">
        <f>+C21/(C21+C22)</f>
        <v>0.28804815133276013</v>
      </c>
      <c r="E25" s="6"/>
      <c r="F25" s="25">
        <f>+E21/(E21+E22)</f>
        <v>0.29181184668989546</v>
      </c>
      <c r="G25" s="6"/>
      <c r="H25" s="25">
        <f>+G21/(G21+G22)</f>
        <v>0.28804815133276013</v>
      </c>
      <c r="I25" s="6"/>
      <c r="J25" s="25">
        <f>+I21/(I21+I22)</f>
        <v>0.28929188255613125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7" ht="15" x14ac:dyDescent="0.25">
      <c r="A26" s="4"/>
      <c r="B26" s="4"/>
      <c r="C26" s="6"/>
      <c r="D26" s="6"/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7" ht="14.4" customHeight="1" x14ac:dyDescent="0.25">
      <c r="A27" s="6"/>
      <c r="B27" s="6"/>
      <c r="C27" s="6"/>
      <c r="D27" s="6"/>
      <c r="E27" s="6"/>
      <c r="F27" s="6"/>
      <c r="G27" s="6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7" ht="15" x14ac:dyDescent="0.25">
      <c r="A28" s="6"/>
      <c r="B28" s="6"/>
      <c r="C28" s="6"/>
      <c r="D28" s="6"/>
      <c r="E28" s="6"/>
      <c r="F28" s="6"/>
      <c r="G28" s="6"/>
      <c r="H28" s="7"/>
      <c r="I28" s="7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</sheetData>
  <mergeCells count="18">
    <mergeCell ref="C19:D19"/>
    <mergeCell ref="E19:F19"/>
    <mergeCell ref="A24:B24"/>
    <mergeCell ref="A23:B23"/>
    <mergeCell ref="A4:F4"/>
    <mergeCell ref="C18:J18"/>
    <mergeCell ref="I19:J19"/>
    <mergeCell ref="A22:B22"/>
    <mergeCell ref="G19:H19"/>
    <mergeCell ref="A7:B7"/>
    <mergeCell ref="A8:B8"/>
    <mergeCell ref="A10:B10"/>
    <mergeCell ref="A9:B9"/>
    <mergeCell ref="A11:B11"/>
    <mergeCell ref="A12:B12"/>
    <mergeCell ref="A13:B13"/>
    <mergeCell ref="A14:B14"/>
    <mergeCell ref="A21:B21"/>
  </mergeCells>
  <pageMargins left="0.7" right="0.7" top="0.75" bottom="0.75" header="0.3" footer="0.3"/>
  <pageSetup scale="66" orientation="portrait" r:id="rId1"/>
  <rowBreaks count="1" manualBreakCount="1">
    <brk id="16" max="16383" man="1"/>
  </rowBreaks>
  <ignoredErrors>
    <ignoredError sqref="C15:E15 D22:D23 I21:I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32"/>
  <sheetViews>
    <sheetView showWhiteSpace="0" zoomScale="80" zoomScaleNormal="80" workbookViewId="0">
      <selection activeCell="L17" sqref="L17"/>
    </sheetView>
  </sheetViews>
  <sheetFormatPr defaultRowHeight="14.4" x14ac:dyDescent="0.3"/>
  <cols>
    <col min="1" max="1" width="29.6640625" customWidth="1"/>
    <col min="2" max="2" width="14.33203125" customWidth="1"/>
    <col min="3" max="6" width="14.109375" customWidth="1"/>
    <col min="7" max="7" width="14.5546875" customWidth="1"/>
    <col min="8" max="13" width="14.109375" customWidth="1"/>
  </cols>
  <sheetData>
    <row r="1" spans="1:29" ht="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5" x14ac:dyDescent="0.25">
      <c r="A3" s="3"/>
      <c r="B3" s="3"/>
      <c r="C3" s="3"/>
      <c r="D3" s="3"/>
      <c r="E3" s="3"/>
      <c r="F3" s="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" x14ac:dyDescent="0.25">
      <c r="A4" s="33" t="s">
        <v>17</v>
      </c>
      <c r="B4" s="34"/>
      <c r="C4" s="34"/>
      <c r="D4" s="34"/>
      <c r="E4" s="34"/>
      <c r="F4" s="3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 x14ac:dyDescent="0.25">
      <c r="A5" s="23" t="s">
        <v>3</v>
      </c>
      <c r="B5" s="8">
        <v>3958000</v>
      </c>
      <c r="C5" s="22" t="s">
        <v>18</v>
      </c>
      <c r="D5" s="22" t="s">
        <v>19</v>
      </c>
      <c r="E5" s="22" t="s">
        <v>20</v>
      </c>
      <c r="F5" s="22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 x14ac:dyDescent="0.25">
      <c r="A6" s="12" t="s">
        <v>5</v>
      </c>
      <c r="B6" s="13">
        <v>0.75</v>
      </c>
      <c r="C6" s="2">
        <f>+$B$5*$B$6</f>
        <v>2968500</v>
      </c>
      <c r="D6" s="2">
        <f t="shared" ref="D6:E6" si="0">+$B$5*$B$6</f>
        <v>2968500</v>
      </c>
      <c r="E6" s="2">
        <f t="shared" si="0"/>
        <v>2968500</v>
      </c>
      <c r="F6" s="2">
        <f>SUM(C6:E6)</f>
        <v>8905500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 x14ac:dyDescent="0.25">
      <c r="A7" s="39" t="s">
        <v>4</v>
      </c>
      <c r="B7" s="40"/>
      <c r="C7" s="1">
        <f>C6*0.03</f>
        <v>89055</v>
      </c>
      <c r="D7" s="1">
        <f>D6*0.03</f>
        <v>89055</v>
      </c>
      <c r="E7" s="1">
        <f>E6*0.03</f>
        <v>89055</v>
      </c>
      <c r="F7" s="2">
        <f t="shared" ref="F7:F11" si="1">SUM(C7:E7)</f>
        <v>267165</v>
      </c>
      <c r="G7" s="27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 x14ac:dyDescent="0.25">
      <c r="A8" s="39" t="s">
        <v>1</v>
      </c>
      <c r="B8" s="40"/>
      <c r="C8" s="1">
        <f>+C6*0.03</f>
        <v>89055</v>
      </c>
      <c r="D8" s="1">
        <f t="shared" ref="D8:E8" si="2">+D6*0.03</f>
        <v>89055</v>
      </c>
      <c r="E8" s="1">
        <f t="shared" si="2"/>
        <v>89055</v>
      </c>
      <c r="F8" s="2">
        <f t="shared" si="1"/>
        <v>267165</v>
      </c>
      <c r="G8" s="27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4" customHeight="1" x14ac:dyDescent="0.25">
      <c r="A9" s="39" t="s">
        <v>9</v>
      </c>
      <c r="B9" s="40"/>
      <c r="C9" s="1">
        <v>300000</v>
      </c>
      <c r="D9" s="1">
        <f>+C9</f>
        <v>300000</v>
      </c>
      <c r="E9" s="1">
        <f>+C9</f>
        <v>300000</v>
      </c>
      <c r="F9" s="2">
        <f t="shared" si="1"/>
        <v>900000</v>
      </c>
      <c r="G9" s="28"/>
      <c r="H9" s="29"/>
      <c r="I9" s="29"/>
      <c r="J9" s="29"/>
      <c r="K9" s="29"/>
      <c r="L9" s="29"/>
      <c r="M9" s="29"/>
      <c r="N9" s="6"/>
      <c r="O9" s="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 x14ac:dyDescent="0.25">
      <c r="A10" s="39" t="s">
        <v>8</v>
      </c>
      <c r="B10" s="40"/>
      <c r="C10" s="1">
        <v>200000</v>
      </c>
      <c r="D10" s="1">
        <f>+C10</f>
        <v>200000</v>
      </c>
      <c r="E10" s="1">
        <f>+C10</f>
        <v>200000</v>
      </c>
      <c r="F10" s="2">
        <f t="shared" si="1"/>
        <v>600000</v>
      </c>
      <c r="G10" s="28"/>
      <c r="H10" s="29"/>
      <c r="I10" s="29"/>
      <c r="J10" s="29"/>
      <c r="K10" s="29"/>
      <c r="L10" s="29"/>
      <c r="M10" s="29"/>
      <c r="N10" s="6"/>
      <c r="O10" s="6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" x14ac:dyDescent="0.25">
      <c r="A11" s="39" t="s">
        <v>11</v>
      </c>
      <c r="B11" s="40"/>
      <c r="C11" s="1"/>
      <c r="D11" s="1">
        <v>240000</v>
      </c>
      <c r="F11" s="2">
        <f t="shared" si="1"/>
        <v>240000</v>
      </c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" x14ac:dyDescent="0.25">
      <c r="A12" s="39" t="s">
        <v>7</v>
      </c>
      <c r="B12" s="40"/>
      <c r="C12" s="1">
        <f>SUM(C7:C11)</f>
        <v>678110</v>
      </c>
      <c r="D12" s="1">
        <f>SUM(D7:D11)</f>
        <v>918110</v>
      </c>
      <c r="E12" s="1">
        <f>SUM(E7:E11)</f>
        <v>678110</v>
      </c>
      <c r="F12" s="2">
        <f t="shared" ref="F12:F15" si="3">SUM(C12:E12)</f>
        <v>2274330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 x14ac:dyDescent="0.25">
      <c r="A13" s="37" t="s">
        <v>10</v>
      </c>
      <c r="B13" s="38"/>
      <c r="C13" s="16">
        <f>+C6-C12</f>
        <v>2290390</v>
      </c>
      <c r="D13" s="16">
        <f>+D6-D12</f>
        <v>2050390</v>
      </c>
      <c r="E13" s="16">
        <f>+E6-E12</f>
        <v>2290390</v>
      </c>
      <c r="F13" s="15">
        <f t="shared" si="3"/>
        <v>6631170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" x14ac:dyDescent="0.25">
      <c r="A14" s="41" t="s">
        <v>21</v>
      </c>
      <c r="B14" s="42"/>
      <c r="C14" s="1">
        <f>+C12+C13</f>
        <v>2968500</v>
      </c>
      <c r="D14" s="1">
        <f t="shared" ref="D14:E14" si="4">+D12+D13</f>
        <v>2968500</v>
      </c>
      <c r="E14" s="1">
        <f t="shared" si="4"/>
        <v>2968500</v>
      </c>
      <c r="F14" s="2">
        <f t="shared" si="3"/>
        <v>8905500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" x14ac:dyDescent="0.25">
      <c r="A15" s="12" t="s">
        <v>6</v>
      </c>
      <c r="B15" s="13">
        <v>0.25</v>
      </c>
      <c r="C15" s="1">
        <f>+$B$5*$B$15</f>
        <v>989500</v>
      </c>
      <c r="D15" s="1">
        <f>+$B$5*$B$15</f>
        <v>989500</v>
      </c>
      <c r="E15" s="1">
        <f>+$B$5*$B$15</f>
        <v>989500</v>
      </c>
      <c r="F15" s="2">
        <f t="shared" si="3"/>
        <v>2968500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5" x14ac:dyDescent="0.25">
      <c r="A16" s="4"/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" x14ac:dyDescent="0.25">
      <c r="A19" s="4"/>
      <c r="B19" s="4"/>
      <c r="C19" s="36" t="s">
        <v>18</v>
      </c>
      <c r="D19" s="36"/>
      <c r="E19" s="36" t="s">
        <v>19</v>
      </c>
      <c r="F19" s="36"/>
      <c r="G19" s="36" t="s">
        <v>20</v>
      </c>
      <c r="H19" s="36"/>
      <c r="I19" s="36" t="s">
        <v>0</v>
      </c>
      <c r="J19" s="3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7"/>
      <c r="AC19" s="17"/>
    </row>
    <row r="20" spans="1:29" ht="15" x14ac:dyDescent="0.25">
      <c r="A20" s="4"/>
      <c r="B20" s="4"/>
      <c r="C20" s="18" t="s">
        <v>13</v>
      </c>
      <c r="D20" s="18" t="s">
        <v>15</v>
      </c>
      <c r="E20" s="18" t="s">
        <v>13</v>
      </c>
      <c r="F20" s="18" t="s">
        <v>15</v>
      </c>
      <c r="G20" s="18" t="s">
        <v>13</v>
      </c>
      <c r="H20" s="18" t="s">
        <v>15</v>
      </c>
      <c r="I20" s="18" t="s">
        <v>13</v>
      </c>
      <c r="J20" s="18" t="s">
        <v>15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7"/>
      <c r="AC20" s="17"/>
    </row>
    <row r="21" spans="1:29" ht="15" x14ac:dyDescent="0.25">
      <c r="A21" s="43" t="s">
        <v>14</v>
      </c>
      <c r="B21" s="44"/>
      <c r="C21" s="2">
        <v>0</v>
      </c>
      <c r="D21" s="19">
        <f>+C21/C24</f>
        <v>0</v>
      </c>
      <c r="E21" s="2">
        <v>0</v>
      </c>
      <c r="F21" s="19">
        <f>+E21/E24</f>
        <v>0</v>
      </c>
      <c r="G21" s="2">
        <v>0</v>
      </c>
      <c r="H21" s="19">
        <f>+G21/G24</f>
        <v>0</v>
      </c>
      <c r="I21" s="2">
        <f>+C21+E21+G21</f>
        <v>0</v>
      </c>
      <c r="J21" s="19">
        <f>+I21/I24</f>
        <v>0</v>
      </c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7"/>
      <c r="AC21" s="17"/>
    </row>
    <row r="22" spans="1:29" ht="15" x14ac:dyDescent="0.25">
      <c r="A22" s="37" t="s">
        <v>12</v>
      </c>
      <c r="B22" s="38"/>
      <c r="C22" s="2">
        <v>1290000</v>
      </c>
      <c r="D22" s="19">
        <f>+C22/C24</f>
        <v>0.5633187772925764</v>
      </c>
      <c r="E22" s="2">
        <v>1110000</v>
      </c>
      <c r="F22" s="19">
        <f>+E22/E24</f>
        <v>0.54146341463414638</v>
      </c>
      <c r="G22" s="2">
        <v>1290000</v>
      </c>
      <c r="H22" s="19">
        <f>+G22/G24</f>
        <v>0.5633187772925764</v>
      </c>
      <c r="I22" s="2">
        <f t="shared" ref="I22:I23" si="5">+C22+E22+G22</f>
        <v>3690000</v>
      </c>
      <c r="J22" s="19">
        <f>+I22/I24</f>
        <v>0.5565610859728507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9" ht="14.4" customHeight="1" x14ac:dyDescent="0.25">
      <c r="A23" s="32" t="s">
        <v>16</v>
      </c>
      <c r="B23" s="32"/>
      <c r="C23" s="2">
        <v>1000000</v>
      </c>
      <c r="D23" s="19">
        <f>+C23/C24</f>
        <v>0.4366812227074236</v>
      </c>
      <c r="E23" s="2">
        <v>940000</v>
      </c>
      <c r="F23" s="19">
        <f>+E23/E24</f>
        <v>0.45853658536585368</v>
      </c>
      <c r="G23" s="2">
        <v>1000000</v>
      </c>
      <c r="H23" s="19">
        <f>+G23/G24</f>
        <v>0.4366812227074236</v>
      </c>
      <c r="I23" s="2">
        <f t="shared" si="5"/>
        <v>2940000</v>
      </c>
      <c r="J23" s="19">
        <f>+I23/I24</f>
        <v>0.4434389140271493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9" ht="15" x14ac:dyDescent="0.25">
      <c r="A24" s="30" t="s">
        <v>0</v>
      </c>
      <c r="B24" s="31"/>
      <c r="C24" s="20">
        <f t="shared" ref="C24:J24" si="6">SUM(C21:C23)</f>
        <v>2290000</v>
      </c>
      <c r="D24" s="21">
        <f t="shared" si="6"/>
        <v>1</v>
      </c>
      <c r="E24" s="20">
        <f t="shared" si="6"/>
        <v>2050000</v>
      </c>
      <c r="F24" s="21">
        <f t="shared" si="6"/>
        <v>1</v>
      </c>
      <c r="G24" s="20">
        <f t="shared" si="6"/>
        <v>2290000</v>
      </c>
      <c r="H24" s="21">
        <f t="shared" si="6"/>
        <v>1</v>
      </c>
      <c r="I24" s="20">
        <f t="shared" si="6"/>
        <v>6630000</v>
      </c>
      <c r="J24" s="21">
        <f t="shared" si="6"/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9" ht="15" x14ac:dyDescent="0.25">
      <c r="A25" s="11"/>
      <c r="B25" s="11"/>
      <c r="C25" s="6"/>
      <c r="D25" s="25"/>
      <c r="E25" s="6"/>
      <c r="F25" s="25"/>
      <c r="G25" s="6"/>
      <c r="H25" s="25"/>
      <c r="I25" s="6"/>
      <c r="J25" s="2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9" ht="15" x14ac:dyDescent="0.25">
      <c r="A26" s="4"/>
      <c r="B26" s="4"/>
      <c r="C26" s="6"/>
      <c r="D26" s="6"/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9" ht="15" x14ac:dyDescent="0.25">
      <c r="A27" s="6"/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9" ht="14.4" customHeight="1" x14ac:dyDescent="0.25">
      <c r="A28" s="6"/>
      <c r="B28" s="6"/>
      <c r="C28" s="6"/>
      <c r="D28" s="6"/>
      <c r="E28" s="6"/>
      <c r="F28" s="6"/>
      <c r="G28" s="6"/>
      <c r="H28" s="7"/>
      <c r="I28" s="7"/>
      <c r="J28" s="7"/>
      <c r="K28" s="7"/>
      <c r="L28" s="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9" x14ac:dyDescent="0.3">
      <c r="A29" s="6"/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9" ht="14.4" customHeight="1" x14ac:dyDescent="0.3">
      <c r="A30" s="6"/>
      <c r="B30" s="6"/>
      <c r="C30" s="6"/>
      <c r="D30" s="6"/>
      <c r="E30" s="6"/>
      <c r="F30" s="6"/>
      <c r="G30" s="6"/>
      <c r="H30" s="7"/>
      <c r="I30" s="7"/>
      <c r="J30" s="7"/>
      <c r="K30" s="7"/>
      <c r="L30" s="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9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9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</sheetData>
  <mergeCells count="17">
    <mergeCell ref="A23:B23"/>
    <mergeCell ref="A24:B24"/>
    <mergeCell ref="E19:F19"/>
    <mergeCell ref="G19:H19"/>
    <mergeCell ref="I19:J19"/>
    <mergeCell ref="A21:B21"/>
    <mergeCell ref="C19:D19"/>
    <mergeCell ref="A22:B22"/>
    <mergeCell ref="A12:B12"/>
    <mergeCell ref="A13:B13"/>
    <mergeCell ref="A14:B14"/>
    <mergeCell ref="A4:F4"/>
    <mergeCell ref="A11:B11"/>
    <mergeCell ref="A7:B7"/>
    <mergeCell ref="A8:B8"/>
    <mergeCell ref="A9:B9"/>
    <mergeCell ref="A10:B10"/>
  </mergeCells>
  <pageMargins left="0.7" right="0.7" top="0.75" bottom="0.75" header="0.3" footer="0.3"/>
  <pageSetup scale="66" orientation="portrait" r:id="rId1"/>
  <rowBreaks count="1" manualBreakCount="1">
    <brk id="16" max="16383" man="1"/>
  </rowBreaks>
  <ignoredErrors>
    <ignoredError sqref="C15:E15 I21: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 PG</vt:lpstr>
      <vt:lpstr>Jan NSG</vt:lpstr>
      <vt:lpstr>'Jan NSG'!Print_Area</vt:lpstr>
      <vt:lpstr>'Jan PG'!Print_Area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2015-10-09T19:38:53Z</cp:lastPrinted>
  <dcterms:created xsi:type="dcterms:W3CDTF">2015-10-08T20:51:30Z</dcterms:created>
  <dcterms:modified xsi:type="dcterms:W3CDTF">2016-01-23T14:07:54Z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-1284364295</vt:i4>
  </property>
  <property fmtid="{D5CDD505-2E9C-101B-9397-08002B2CF9AE}" pid="3" name="_NewReviewCycle">
    <vt:lpwstr/>
  </property>
  <property fmtid="{D5CDD505-2E9C-101B-9397-08002B2CF9AE}" pid="4" name="_EmailSubject">
    <vt:lpwstr>PGL &amp; NSG SAG Presentations</vt:lpwstr>
  </property>
  <property fmtid="{D5CDD505-2E9C-101B-9397-08002B2CF9AE}" pid="5" name="_AuthorEmailDisplayName">
    <vt:lpwstr>Michalkiewicz, Patrick E</vt:lpwstr>
  </property>
  <property fmtid="{D5CDD505-2E9C-101B-9397-08002B2CF9AE}" pid="6" name="_ReviewingToolsShownOnce">
    <vt:lpwstr/>
  </property>
</Properties>
</file>