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356" yWindow="72" windowWidth="11616" windowHeight="10032" tabRatio="675"/>
  </bookViews>
  <sheets>
    <sheet name="SAG" sheetId="13" r:id="rId1"/>
    <sheet name="Sheet1" sheetId="14" r:id="rId2"/>
  </sheets>
  <calcPr calcId="145621"/>
</workbook>
</file>

<file path=xl/calcChain.xml><?xml version="1.0" encoding="utf-8"?>
<calcChain xmlns="http://schemas.openxmlformats.org/spreadsheetml/2006/main">
  <c r="AA13" i="13" l="1"/>
  <c r="AA12" i="13"/>
  <c r="AA11" i="13"/>
  <c r="W13" i="13"/>
  <c r="W12" i="13"/>
  <c r="W11" i="13"/>
  <c r="O14" i="13"/>
  <c r="O13" i="13"/>
  <c r="O12" i="13"/>
  <c r="O11" i="13"/>
  <c r="K14" i="13"/>
  <c r="K13" i="13"/>
  <c r="K12" i="13"/>
  <c r="K11" i="13"/>
  <c r="S13" i="13"/>
  <c r="S12" i="13"/>
  <c r="S11" i="13"/>
  <c r="G14" i="13"/>
  <c r="G13" i="13"/>
  <c r="G12" i="13"/>
  <c r="G11" i="13"/>
  <c r="O6" i="13" l="1"/>
  <c r="K6" i="13"/>
  <c r="AE25" i="13" l="1"/>
  <c r="AE27" i="13"/>
  <c r="AC27" i="13"/>
  <c r="AE4" i="13"/>
  <c r="AE24" i="13"/>
  <c r="AE23" i="13"/>
  <c r="AE22" i="13"/>
  <c r="AC25" i="13"/>
  <c r="AC24" i="13"/>
  <c r="AC23" i="13"/>
  <c r="AC22" i="13"/>
  <c r="Y27" i="13"/>
  <c r="U27" i="13"/>
  <c r="Q27" i="13"/>
  <c r="M27" i="13"/>
  <c r="I27" i="13"/>
  <c r="E27" i="13"/>
  <c r="Y25" i="13"/>
  <c r="U25" i="13"/>
  <c r="Q25" i="13"/>
  <c r="M25" i="13"/>
  <c r="I25" i="13"/>
  <c r="E25" i="13"/>
  <c r="E19" i="13"/>
  <c r="G6" i="13"/>
  <c r="Y19" i="13" l="1"/>
  <c r="U19" i="13"/>
  <c r="Q19" i="13"/>
  <c r="AE19" i="13" s="1"/>
  <c r="M19" i="13"/>
  <c r="I19" i="13"/>
  <c r="AC19" i="13"/>
  <c r="G19" i="13"/>
  <c r="K19" i="13"/>
  <c r="O19" i="13"/>
  <c r="P11" i="13" s="1"/>
  <c r="S19" i="13"/>
  <c r="T14" i="13" s="1"/>
  <c r="W19" i="13"/>
  <c r="X11" i="13" s="1"/>
  <c r="AA19" i="13"/>
  <c r="Z18" i="13"/>
  <c r="Z17" i="13"/>
  <c r="Z16" i="13"/>
  <c r="Z15" i="13"/>
  <c r="Z14" i="13"/>
  <c r="Z13" i="13"/>
  <c r="Z12" i="13"/>
  <c r="Z11" i="13"/>
  <c r="Z10" i="13"/>
  <c r="Z9" i="13"/>
  <c r="Z6" i="13"/>
  <c r="Z8" i="13"/>
  <c r="Z7" i="13"/>
  <c r="Z5" i="13"/>
  <c r="Z4" i="13"/>
  <c r="V18" i="13"/>
  <c r="V17" i="13"/>
  <c r="V16" i="13"/>
  <c r="V15" i="13"/>
  <c r="V14" i="13"/>
  <c r="V13" i="13"/>
  <c r="V12" i="13"/>
  <c r="V11" i="13"/>
  <c r="V10" i="13"/>
  <c r="V9" i="13"/>
  <c r="V6" i="13"/>
  <c r="V8" i="13"/>
  <c r="V7" i="13"/>
  <c r="V5" i="13"/>
  <c r="V4" i="13"/>
  <c r="R18" i="13"/>
  <c r="R17" i="13"/>
  <c r="R16" i="13"/>
  <c r="R15" i="13"/>
  <c r="R14" i="13"/>
  <c r="R13" i="13"/>
  <c r="R12" i="13"/>
  <c r="R11" i="13"/>
  <c r="R10" i="13"/>
  <c r="R9" i="13"/>
  <c r="R6" i="13"/>
  <c r="R8" i="13"/>
  <c r="R7" i="13"/>
  <c r="R5" i="13"/>
  <c r="R4" i="13"/>
  <c r="N18" i="13"/>
  <c r="N17" i="13"/>
  <c r="N16" i="13"/>
  <c r="N15" i="13"/>
  <c r="N14" i="13"/>
  <c r="N13" i="13"/>
  <c r="N12" i="13"/>
  <c r="N11" i="13"/>
  <c r="N10" i="13"/>
  <c r="N9" i="13"/>
  <c r="N6" i="13"/>
  <c r="N8" i="13"/>
  <c r="N7" i="13"/>
  <c r="N5" i="13"/>
  <c r="N4" i="13"/>
  <c r="J18" i="13"/>
  <c r="J17" i="13"/>
  <c r="J16" i="13"/>
  <c r="J15" i="13"/>
  <c r="J14" i="13"/>
  <c r="J13" i="13"/>
  <c r="J12" i="13"/>
  <c r="J11" i="13"/>
  <c r="J10" i="13"/>
  <c r="J9" i="13"/>
  <c r="J6" i="13"/>
  <c r="J8" i="13"/>
  <c r="J7" i="13"/>
  <c r="J5" i="13"/>
  <c r="J4" i="13"/>
  <c r="AE18" i="13"/>
  <c r="AE17" i="13"/>
  <c r="AE16" i="13"/>
  <c r="AE15" i="13"/>
  <c r="AF14" i="13"/>
  <c r="AE14" i="13"/>
  <c r="AF13" i="13"/>
  <c r="AE13" i="13"/>
  <c r="AF12" i="13"/>
  <c r="AE12" i="13"/>
  <c r="AF11" i="13"/>
  <c r="AE11" i="13"/>
  <c r="AF10" i="13"/>
  <c r="AE10" i="13"/>
  <c r="AE9" i="13"/>
  <c r="AF6" i="13"/>
  <c r="AE6" i="13"/>
  <c r="AE8" i="13"/>
  <c r="AE7" i="13"/>
  <c r="AE5" i="13"/>
  <c r="AC18" i="13"/>
  <c r="AC17" i="13"/>
  <c r="AC16" i="13"/>
  <c r="AC15" i="13"/>
  <c r="AD14" i="13"/>
  <c r="AC14" i="13"/>
  <c r="AD13" i="13"/>
  <c r="AC13" i="13"/>
  <c r="AD12" i="13"/>
  <c r="AC12" i="13"/>
  <c r="AD11" i="13"/>
  <c r="AC11" i="13"/>
  <c r="AD10" i="13"/>
  <c r="AC10" i="13"/>
  <c r="AC9" i="13"/>
  <c r="AD6" i="13"/>
  <c r="AC6" i="13"/>
  <c r="AC8" i="13"/>
  <c r="AC7" i="13"/>
  <c r="AC5" i="13"/>
  <c r="AC4" i="13"/>
  <c r="AA9" i="13"/>
  <c r="AA7" i="13"/>
  <c r="AA5" i="13"/>
  <c r="W9" i="13"/>
  <c r="X9" i="13" s="1"/>
  <c r="W7" i="13"/>
  <c r="X7" i="13" s="1"/>
  <c r="W5" i="13"/>
  <c r="X5" i="13" s="1"/>
  <c r="S9" i="13"/>
  <c r="T9" i="13" s="1"/>
  <c r="S7" i="13"/>
  <c r="T7" i="13" s="1"/>
  <c r="S5" i="13"/>
  <c r="T5" i="13" s="1"/>
  <c r="O9" i="13"/>
  <c r="P9" i="13" s="1"/>
  <c r="O7" i="13"/>
  <c r="P7" i="13" s="1"/>
  <c r="O5" i="13"/>
  <c r="P5" i="13" s="1"/>
  <c r="K9" i="13"/>
  <c r="K7" i="13"/>
  <c r="K5" i="13"/>
  <c r="AB5" i="13" l="1"/>
  <c r="AB7" i="13"/>
  <c r="AB9" i="13"/>
  <c r="L5" i="13"/>
  <c r="L7" i="13"/>
  <c r="L9" i="13"/>
  <c r="X12" i="13"/>
  <c r="X13" i="13"/>
  <c r="AB12" i="13"/>
  <c r="AB13" i="13"/>
  <c r="T6" i="13"/>
  <c r="AB6" i="13"/>
  <c r="AB14" i="13"/>
  <c r="T11" i="13"/>
  <c r="AB10" i="13"/>
  <c r="X6" i="13"/>
  <c r="T12" i="13"/>
  <c r="AB11" i="13"/>
  <c r="X10" i="13"/>
  <c r="X14" i="13"/>
  <c r="T13" i="13"/>
  <c r="P6" i="13"/>
  <c r="P12" i="13"/>
  <c r="L6" i="13"/>
  <c r="L12" i="13"/>
  <c r="T10" i="13"/>
  <c r="P13" i="13"/>
  <c r="L13" i="13"/>
  <c r="P10" i="13"/>
  <c r="P14" i="13"/>
  <c r="L10" i="13"/>
  <c r="L14" i="13"/>
  <c r="L11" i="13"/>
  <c r="AF19" i="13"/>
  <c r="AF7" i="13"/>
  <c r="AF5" i="13"/>
  <c r="AD19" i="13"/>
  <c r="AF9" i="13"/>
  <c r="H6" i="13"/>
  <c r="H12" i="13"/>
  <c r="H13" i="13"/>
  <c r="H10" i="13"/>
  <c r="H14" i="13"/>
  <c r="H11" i="13"/>
  <c r="G9" i="13" l="1"/>
  <c r="G7" i="13"/>
  <c r="G5" i="13"/>
  <c r="H5" i="13" l="1"/>
  <c r="AD5" i="13"/>
  <c r="H7" i="13"/>
  <c r="AD7" i="13"/>
  <c r="H9" i="13"/>
  <c r="AD9" i="13"/>
  <c r="F18" i="13" l="1"/>
  <c r="F17" i="13"/>
  <c r="F16" i="13"/>
  <c r="F15" i="13"/>
  <c r="F14" i="13"/>
  <c r="F13" i="13"/>
  <c r="F12" i="13"/>
  <c r="F11" i="13"/>
  <c r="F10" i="13"/>
  <c r="F9" i="13"/>
  <c r="F6" i="13"/>
  <c r="F8" i="13"/>
  <c r="F7" i="13"/>
  <c r="F5" i="13"/>
  <c r="F4" i="13"/>
</calcChain>
</file>

<file path=xl/sharedStrings.xml><?xml version="1.0" encoding="utf-8"?>
<sst xmlns="http://schemas.openxmlformats.org/spreadsheetml/2006/main" count="116" uniqueCount="52">
  <si>
    <t>Public</t>
  </si>
  <si>
    <t>Low Income</t>
  </si>
  <si>
    <t>Market Transformation</t>
  </si>
  <si>
    <t>Direct Install</t>
  </si>
  <si>
    <t>Retrocommissioning</t>
  </si>
  <si>
    <t>Residential Retrofit</t>
  </si>
  <si>
    <t>PHA</t>
  </si>
  <si>
    <t>New Construction</t>
  </si>
  <si>
    <t>Data</t>
  </si>
  <si>
    <t>Training &amp; Education</t>
  </si>
  <si>
    <t>Emerging Tech</t>
  </si>
  <si>
    <t>Program</t>
  </si>
  <si>
    <t>EM&amp;V</t>
  </si>
  <si>
    <t>Marketing</t>
  </si>
  <si>
    <t>CHP</t>
  </si>
  <si>
    <t>TOTAL</t>
  </si>
  <si>
    <t>PROGRAM TOTAL</t>
  </si>
  <si>
    <t>TRC</t>
  </si>
  <si>
    <t>Budget</t>
  </si>
  <si>
    <t>Savings</t>
  </si>
  <si>
    <t>TRC w/NEBs</t>
  </si>
  <si>
    <t>2.24/2.72</t>
  </si>
  <si>
    <t>0.93/0.98</t>
  </si>
  <si>
    <t>1.04/1.11</t>
  </si>
  <si>
    <t>0.73/1.13</t>
  </si>
  <si>
    <t>0.81/1.24</t>
  </si>
  <si>
    <t>EPY10</t>
  </si>
  <si>
    <t>EPY11</t>
  </si>
  <si>
    <t>EPY12</t>
  </si>
  <si>
    <t>GPY7</t>
  </si>
  <si>
    <t>GPY8</t>
  </si>
  <si>
    <t>GPY9</t>
  </si>
  <si>
    <t>2.46/3.00</t>
  </si>
  <si>
    <t>Budget ($M)</t>
  </si>
  <si>
    <t>Savings (Mtherms)</t>
  </si>
  <si>
    <t>Three-Year E</t>
  </si>
  <si>
    <t>Three-Year G</t>
  </si>
  <si>
    <t>Standard &amp; Custom</t>
  </si>
  <si>
    <t>2.2/2.98</t>
  </si>
  <si>
    <t>2.42/3.28</t>
  </si>
  <si>
    <t>Portfolio Adminstrative</t>
  </si>
  <si>
    <t>PORTFOLIO TOTAL</t>
  </si>
  <si>
    <t>Administrative</t>
  </si>
  <si>
    <t>Plan 4 E</t>
  </si>
  <si>
    <t>Mkt Trans</t>
  </si>
  <si>
    <t>Plan 3 E</t>
  </si>
  <si>
    <t>Plan 4 G</t>
  </si>
  <si>
    <t>Plan 3 G</t>
  </si>
  <si>
    <t>Design Assistance</t>
  </si>
  <si>
    <t>Preliminary - Confidential Draft Document Subject to Change - For Illustrative and Discussion Purposes - SAG Presentation - April 26, 2016</t>
  </si>
  <si>
    <t>TBD</t>
  </si>
  <si>
    <t>Savings (MWh)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</si>
</sst>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7F7F7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3EDB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1" fillId="0" borderId="1" xfId="0" applyFont="1" applyBorder="1"/>
    <xf numFmtId="2" fontId="1" fillId="0" borderId="1" xfId="0" applyNumberFormat="1" applyFont="1" applyBorder="1"/>
    <xf numFmtId="10" fontId="1" fillId="0" borderId="1" xfId="0" applyNumberFormat="1" applyFont="1" applyBorder="1"/>
    <xf numFmtId="2" fontId="0" fillId="0" borderId="0" xfId="0" applyNumberFormat="1"/>
    <xf numFmtId="0" fontId="1" fillId="0" borderId="0" xfId="0" applyFont="1"/>
    <xf numFmtId="164" fontId="0" fillId="0" borderId="0" xfId="0" applyNumberFormat="1"/>
    <xf numFmtId="10" fontId="0" fillId="0" borderId="0" xfId="0" applyNumberFormat="1"/>
    <xf numFmtId="0" fontId="1" fillId="0" borderId="1" xfId="0" applyFont="1" applyBorder="1" applyAlignment="1">
      <alignment horizontal="center"/>
    </xf>
    <xf numFmtId="164" fontId="0" fillId="0" borderId="1" xfId="0" applyNumberFormat="1" applyBorder="1"/>
    <xf numFmtId="164" fontId="1" fillId="0" borderId="1" xfId="0" applyNumberFormat="1" applyFont="1" applyBorder="1"/>
    <xf numFmtId="0" fontId="1" fillId="2" borderId="1" xfId="0" applyFont="1" applyFill="1" applyBorder="1"/>
    <xf numFmtId="0" fontId="0" fillId="2" borderId="1" xfId="0" applyFill="1" applyBorder="1"/>
    <xf numFmtId="164" fontId="0" fillId="2" borderId="1" xfId="0" applyNumberFormat="1" applyFill="1" applyBorder="1"/>
    <xf numFmtId="10" fontId="0" fillId="2" borderId="1" xfId="0" applyNumberFormat="1" applyFill="1" applyBorder="1"/>
    <xf numFmtId="2" fontId="0" fillId="2" borderId="1" xfId="0" applyNumberFormat="1" applyFill="1" applyBorder="1"/>
    <xf numFmtId="0" fontId="0" fillId="2" borderId="0" xfId="0" applyFill="1"/>
    <xf numFmtId="0" fontId="1" fillId="3" borderId="1" xfId="0" applyFont="1" applyFill="1" applyBorder="1"/>
    <xf numFmtId="0" fontId="0" fillId="3" borderId="1" xfId="0" applyFill="1" applyBorder="1"/>
    <xf numFmtId="164" fontId="0" fillId="3" borderId="1" xfId="0" applyNumberFormat="1" applyFill="1" applyBorder="1"/>
    <xf numFmtId="10" fontId="0" fillId="3" borderId="1" xfId="0" applyNumberFormat="1" applyFill="1" applyBorder="1"/>
    <xf numFmtId="2" fontId="0" fillId="3" borderId="1" xfId="0" applyNumberFormat="1" applyFill="1" applyBorder="1"/>
    <xf numFmtId="0" fontId="0" fillId="3" borderId="0" xfId="0" applyFill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4" borderId="1" xfId="0" applyFont="1" applyFill="1" applyBorder="1"/>
    <xf numFmtId="0" fontId="0" fillId="4" borderId="1" xfId="0" applyFill="1" applyBorder="1"/>
    <xf numFmtId="164" fontId="0" fillId="4" borderId="1" xfId="0" applyNumberFormat="1" applyFill="1" applyBorder="1"/>
    <xf numFmtId="10" fontId="0" fillId="4" borderId="1" xfId="0" applyNumberFormat="1" applyFill="1" applyBorder="1"/>
    <xf numFmtId="2" fontId="0" fillId="4" borderId="1" xfId="0" applyNumberFormat="1" applyFill="1" applyBorder="1"/>
    <xf numFmtId="0" fontId="0" fillId="4" borderId="0" xfId="0" applyFill="1"/>
    <xf numFmtId="0" fontId="0" fillId="4" borderId="1" xfId="0" applyFill="1" applyBorder="1" applyAlignment="1">
      <alignment horizontal="right"/>
    </xf>
    <xf numFmtId="0" fontId="1" fillId="4" borderId="5" xfId="0" applyFont="1" applyFill="1" applyBorder="1" applyAlignment="1">
      <alignment vertical="top" wrapText="1"/>
    </xf>
    <xf numFmtId="0" fontId="1" fillId="4" borderId="6" xfId="0" applyFont="1" applyFill="1" applyBorder="1" applyAlignment="1">
      <alignment vertical="top" wrapText="1"/>
    </xf>
    <xf numFmtId="0" fontId="1" fillId="4" borderId="2" xfId="0" applyFont="1" applyFill="1" applyBorder="1" applyAlignment="1">
      <alignment vertical="top" wrapText="1"/>
    </xf>
    <xf numFmtId="0" fontId="0" fillId="4" borderId="1" xfId="0" applyFill="1" applyBorder="1" applyAlignment="1">
      <alignment horizontal="left"/>
    </xf>
    <xf numFmtId="0" fontId="2" fillId="0" borderId="0" xfId="0" applyFont="1" applyAlignment="1">
      <alignment horizontal="left" vertical="center" readingOrder="1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3" borderId="5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3EDB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tabSelected="1" topLeftCell="C1" workbookViewId="0">
      <selection activeCell="U4" sqref="U4"/>
    </sheetView>
  </sheetViews>
  <sheetFormatPr defaultRowHeight="14.4" x14ac:dyDescent="0.3"/>
  <cols>
    <col min="1" max="1" width="15.5546875" style="25" customWidth="1"/>
    <col min="2" max="2" width="23.5546875" style="6" customWidth="1"/>
    <col min="3" max="4" width="11.44140625" customWidth="1"/>
    <col min="5" max="5" width="9.109375" customWidth="1"/>
    <col min="6" max="6" width="9.109375" style="8" customWidth="1"/>
    <col min="7" max="7" width="9.109375" style="5" customWidth="1"/>
    <col min="8" max="8" width="9.109375" style="8" customWidth="1"/>
    <col min="9" max="9" width="9.109375" customWidth="1"/>
    <col min="10" max="10" width="9.109375" style="8" customWidth="1"/>
    <col min="11" max="11" width="9.109375" style="5" customWidth="1"/>
    <col min="12" max="12" width="9.109375" style="8" customWidth="1"/>
    <col min="13" max="13" width="9.109375" customWidth="1"/>
    <col min="14" max="14" width="9.109375" style="8" customWidth="1"/>
    <col min="15" max="15" width="9.109375" style="5" customWidth="1"/>
    <col min="16" max="16" width="9.109375" style="8" customWidth="1"/>
    <col min="17" max="17" width="9.109375" customWidth="1"/>
    <col min="18" max="18" width="9.109375" style="8" customWidth="1"/>
    <col min="19" max="19" width="9.109375" style="5"/>
    <col min="20" max="20" width="9.109375" style="8"/>
    <col min="22" max="22" width="9.109375" style="8"/>
    <col min="23" max="23" width="9.109375" style="5"/>
    <col min="24" max="24" width="9.109375" style="8"/>
    <col min="26" max="26" width="9.109375" style="8"/>
    <col min="27" max="27" width="9.109375" style="5"/>
    <col min="28" max="28" width="9.109375" style="8"/>
  </cols>
  <sheetData>
    <row r="1" spans="1:32" s="37" customFormat="1" ht="15" x14ac:dyDescent="0.25">
      <c r="A1" s="37" t="s">
        <v>49</v>
      </c>
    </row>
    <row r="2" spans="1:32" s="6" customFormat="1" x14ac:dyDescent="0.3">
      <c r="A2" s="46"/>
      <c r="B2" s="2"/>
      <c r="C2" s="2"/>
      <c r="D2" s="2"/>
      <c r="E2" s="39" t="s">
        <v>26</v>
      </c>
      <c r="F2" s="39"/>
      <c r="G2" s="39"/>
      <c r="H2" s="39"/>
      <c r="I2" s="39" t="s">
        <v>27</v>
      </c>
      <c r="J2" s="39"/>
      <c r="K2" s="39"/>
      <c r="L2" s="39"/>
      <c r="M2" s="39" t="s">
        <v>28</v>
      </c>
      <c r="N2" s="39"/>
      <c r="O2" s="39"/>
      <c r="P2" s="39"/>
      <c r="Q2" s="39" t="s">
        <v>29</v>
      </c>
      <c r="R2" s="39"/>
      <c r="S2" s="39"/>
      <c r="T2" s="39"/>
      <c r="U2" s="39" t="s">
        <v>30</v>
      </c>
      <c r="V2" s="39"/>
      <c r="W2" s="39"/>
      <c r="X2" s="39"/>
      <c r="Y2" s="39" t="s">
        <v>31</v>
      </c>
      <c r="Z2" s="39"/>
      <c r="AA2" s="39"/>
      <c r="AB2" s="39"/>
      <c r="AC2" s="39" t="s">
        <v>35</v>
      </c>
      <c r="AD2" s="39"/>
      <c r="AE2" s="39" t="s">
        <v>36</v>
      </c>
      <c r="AF2" s="39"/>
    </row>
    <row r="3" spans="1:32" s="6" customFormat="1" x14ac:dyDescent="0.3">
      <c r="A3" s="47"/>
      <c r="B3" s="2" t="s">
        <v>11</v>
      </c>
      <c r="C3" s="2" t="s">
        <v>17</v>
      </c>
      <c r="D3" s="2" t="s">
        <v>20</v>
      </c>
      <c r="E3" s="39" t="s">
        <v>33</v>
      </c>
      <c r="F3" s="39"/>
      <c r="G3" s="41" t="s">
        <v>51</v>
      </c>
      <c r="H3" s="42"/>
      <c r="I3" s="39" t="s">
        <v>33</v>
      </c>
      <c r="J3" s="39"/>
      <c r="K3" s="40" t="s">
        <v>51</v>
      </c>
      <c r="L3" s="40"/>
      <c r="M3" s="39" t="s">
        <v>33</v>
      </c>
      <c r="N3" s="39"/>
      <c r="O3" s="40" t="s">
        <v>51</v>
      </c>
      <c r="P3" s="40"/>
      <c r="Q3" s="39" t="s">
        <v>33</v>
      </c>
      <c r="R3" s="39"/>
      <c r="S3" s="40" t="s">
        <v>34</v>
      </c>
      <c r="T3" s="40"/>
      <c r="U3" s="39" t="s">
        <v>33</v>
      </c>
      <c r="V3" s="39"/>
      <c r="W3" s="40" t="s">
        <v>34</v>
      </c>
      <c r="X3" s="40"/>
      <c r="Y3" s="39" t="s">
        <v>33</v>
      </c>
      <c r="Z3" s="39"/>
      <c r="AA3" s="40" t="s">
        <v>34</v>
      </c>
      <c r="AB3" s="40"/>
      <c r="AC3" s="9" t="s">
        <v>18</v>
      </c>
      <c r="AD3" s="9" t="s">
        <v>19</v>
      </c>
      <c r="AE3" s="9" t="s">
        <v>18</v>
      </c>
      <c r="AF3" s="9" t="s">
        <v>19</v>
      </c>
    </row>
    <row r="4" spans="1:32" s="31" customFormat="1" ht="15" x14ac:dyDescent="0.25">
      <c r="A4" s="33" t="s">
        <v>0</v>
      </c>
      <c r="B4" s="26" t="s">
        <v>48</v>
      </c>
      <c r="C4" s="27" t="s">
        <v>50</v>
      </c>
      <c r="D4" s="27" t="s">
        <v>50</v>
      </c>
      <c r="E4" s="28">
        <v>2.14</v>
      </c>
      <c r="F4" s="29">
        <f t="shared" ref="F4:F18" si="0">E4/$E$19</f>
        <v>4.3715846994535519E-2</v>
      </c>
      <c r="G4" s="30" t="s">
        <v>50</v>
      </c>
      <c r="H4" s="29" t="s">
        <v>50</v>
      </c>
      <c r="I4" s="28">
        <v>2.14</v>
      </c>
      <c r="J4" s="29">
        <f t="shared" ref="J4:J18" si="1">I4/$I$19</f>
        <v>4.3715846994535519E-2</v>
      </c>
      <c r="K4" s="30" t="s">
        <v>50</v>
      </c>
      <c r="L4" s="29" t="s">
        <v>50</v>
      </c>
      <c r="M4" s="28">
        <v>2.14</v>
      </c>
      <c r="N4" s="29">
        <f t="shared" ref="N4:N18" si="2">M4/$M$19</f>
        <v>4.3715846994535519E-2</v>
      </c>
      <c r="O4" s="30" t="s">
        <v>50</v>
      </c>
      <c r="P4" s="29" t="s">
        <v>50</v>
      </c>
      <c r="Q4" s="28">
        <v>0.72894999999999999</v>
      </c>
      <c r="R4" s="29">
        <f t="shared" ref="R4:R18" si="3">Q4/$Q$19</f>
        <v>3.5995931045039974E-2</v>
      </c>
      <c r="S4" s="30" t="s">
        <v>50</v>
      </c>
      <c r="T4" s="29" t="s">
        <v>50</v>
      </c>
      <c r="U4" s="28">
        <v>0.69489999999999996</v>
      </c>
      <c r="V4" s="29">
        <f t="shared" ref="V4:V18" si="4">U4/$U$19</f>
        <v>3.4314524292747478E-2</v>
      </c>
      <c r="W4" s="30" t="s">
        <v>50</v>
      </c>
      <c r="X4" s="29" t="s">
        <v>50</v>
      </c>
      <c r="Y4" s="28">
        <v>0.66084999999999994</v>
      </c>
      <c r="Z4" s="29">
        <f t="shared" ref="Z4:Z18" si="5">Y4/$Y$19</f>
        <v>3.2633117540454989E-2</v>
      </c>
      <c r="AA4" s="30" t="s">
        <v>50</v>
      </c>
      <c r="AB4" s="29" t="s">
        <v>50</v>
      </c>
      <c r="AC4" s="28">
        <f>E4+I4+M4</f>
        <v>6.42</v>
      </c>
      <c r="AD4" s="30" t="s">
        <v>50</v>
      </c>
      <c r="AE4" s="28">
        <f>Q4+U4+Y4</f>
        <v>2.0846999999999998</v>
      </c>
      <c r="AF4" s="30" t="s">
        <v>50</v>
      </c>
    </row>
    <row r="5" spans="1:32" s="31" customFormat="1" ht="15" x14ac:dyDescent="0.25">
      <c r="A5" s="34"/>
      <c r="B5" s="26" t="s">
        <v>3</v>
      </c>
      <c r="C5" s="32" t="s">
        <v>21</v>
      </c>
      <c r="D5" s="32" t="s">
        <v>32</v>
      </c>
      <c r="E5" s="28">
        <v>1.605</v>
      </c>
      <c r="F5" s="29">
        <f t="shared" si="0"/>
        <v>3.2786885245901641E-2</v>
      </c>
      <c r="G5" s="30">
        <f>5.65+2.25</f>
        <v>7.9</v>
      </c>
      <c r="H5" s="29">
        <f t="shared" ref="H5:H14" si="6">G5/$G$19</f>
        <v>5.369036291966834E-2</v>
      </c>
      <c r="I5" s="28">
        <v>1.605</v>
      </c>
      <c r="J5" s="29">
        <f t="shared" si="1"/>
        <v>3.2786885245901641E-2</v>
      </c>
      <c r="K5" s="30">
        <f>5.65+2.25</f>
        <v>7.9</v>
      </c>
      <c r="L5" s="29">
        <f t="shared" ref="L5:L14" si="7">K5/$K$19</f>
        <v>5.369036291966834E-2</v>
      </c>
      <c r="M5" s="28">
        <v>1.605</v>
      </c>
      <c r="N5" s="29">
        <f t="shared" si="2"/>
        <v>3.2786885245901641E-2</v>
      </c>
      <c r="O5" s="30">
        <f>5.65+2.25</f>
        <v>7.9</v>
      </c>
      <c r="P5" s="29">
        <f t="shared" ref="P5:P14" si="8">O5/$O$19</f>
        <v>5.369036291966834E-2</v>
      </c>
      <c r="Q5" s="28">
        <v>0.42714999999999997</v>
      </c>
      <c r="R5" s="29">
        <f t="shared" si="3"/>
        <v>2.1092889698729436E-2</v>
      </c>
      <c r="S5" s="30">
        <f>0.26+0.06</f>
        <v>0.32</v>
      </c>
      <c r="T5" s="29">
        <f t="shared" ref="T5:T14" si="9">S5/$S$19</f>
        <v>4.3243243243243246E-2</v>
      </c>
      <c r="U5" s="28">
        <v>0.44402999999999992</v>
      </c>
      <c r="V5" s="29">
        <f t="shared" si="4"/>
        <v>2.1926432899278547E-2</v>
      </c>
      <c r="W5" s="30">
        <f>0.26+0.06</f>
        <v>0.32</v>
      </c>
      <c r="X5" s="29">
        <f t="shared" ref="X5:X14" si="10">W5/$W$19</f>
        <v>4.3243243243243246E-2</v>
      </c>
      <c r="Y5" s="28">
        <v>0.44324999999999992</v>
      </c>
      <c r="Z5" s="29">
        <f t="shared" si="5"/>
        <v>2.1887916092618101E-2</v>
      </c>
      <c r="AA5" s="30">
        <f>0.26+0.06</f>
        <v>0.32</v>
      </c>
      <c r="AB5" s="29">
        <f t="shared" ref="AB5:AB14" si="11">AA5/$AA$19</f>
        <v>4.3243243243243246E-2</v>
      </c>
      <c r="AC5" s="28">
        <f t="shared" ref="AC5:AC18" si="12">E5+I5+M5</f>
        <v>4.8149999999999995</v>
      </c>
      <c r="AD5" s="30">
        <f t="shared" ref="AD5:AD19" si="13">G5+K5+O5</f>
        <v>23.700000000000003</v>
      </c>
      <c r="AE5" s="28">
        <f t="shared" ref="AE5:AE18" si="14">Q5+U5+Y5</f>
        <v>1.3144299999999998</v>
      </c>
      <c r="AF5" s="30">
        <f t="shared" ref="AF5:AF19" si="15">S5+W5+AA5</f>
        <v>0.96</v>
      </c>
    </row>
    <row r="6" spans="1:32" s="31" customFormat="1" ht="15" x14ac:dyDescent="0.25">
      <c r="A6" s="34"/>
      <c r="B6" s="26" t="s">
        <v>37</v>
      </c>
      <c r="C6" s="32" t="s">
        <v>38</v>
      </c>
      <c r="D6" s="32" t="s">
        <v>39</v>
      </c>
      <c r="E6" s="28">
        <v>21.850425000000001</v>
      </c>
      <c r="F6" s="29">
        <f t="shared" si="0"/>
        <v>0.4463597364792401</v>
      </c>
      <c r="G6" s="30">
        <f>78.01+24.85</f>
        <v>102.86000000000001</v>
      </c>
      <c r="H6" s="29">
        <f t="shared" si="6"/>
        <v>0.69906211771102356</v>
      </c>
      <c r="I6" s="28">
        <v>21.146049999999999</v>
      </c>
      <c r="J6" s="29">
        <f t="shared" si="1"/>
        <v>0.43197078800878402</v>
      </c>
      <c r="K6" s="30">
        <f>78.01+24.85</f>
        <v>102.86000000000001</v>
      </c>
      <c r="L6" s="29">
        <f t="shared" si="7"/>
        <v>0.69906211771102356</v>
      </c>
      <c r="M6" s="28">
        <v>20.343549999999997</v>
      </c>
      <c r="N6" s="29">
        <f t="shared" si="2"/>
        <v>0.41557734538583313</v>
      </c>
      <c r="O6" s="30">
        <f>78.01+24.85</f>
        <v>102.86000000000001</v>
      </c>
      <c r="P6" s="29">
        <f t="shared" si="8"/>
        <v>0.69906211771102356</v>
      </c>
      <c r="Q6" s="28">
        <v>8.4974270000000001</v>
      </c>
      <c r="R6" s="29">
        <f t="shared" si="3"/>
        <v>0.41960737547467025</v>
      </c>
      <c r="S6" s="30">
        <v>2.96</v>
      </c>
      <c r="T6" s="29">
        <f t="shared" si="9"/>
        <v>0.4</v>
      </c>
      <c r="U6" s="28">
        <v>8.3260970000000007</v>
      </c>
      <c r="V6" s="29">
        <f t="shared" si="4"/>
        <v>0.41114701075013949</v>
      </c>
      <c r="W6" s="30">
        <v>2.96</v>
      </c>
      <c r="X6" s="29">
        <f t="shared" si="10"/>
        <v>0.4</v>
      </c>
      <c r="Y6" s="28">
        <v>8.172426999999999</v>
      </c>
      <c r="Z6" s="29">
        <f t="shared" si="5"/>
        <v>0.40355870603281824</v>
      </c>
      <c r="AA6" s="30">
        <v>2.96</v>
      </c>
      <c r="AB6" s="29">
        <f t="shared" si="11"/>
        <v>0.4</v>
      </c>
      <c r="AC6" s="28">
        <f>E6+I6+M6</f>
        <v>63.340024999999997</v>
      </c>
      <c r="AD6" s="30">
        <f>G6+K6+O6</f>
        <v>308.58000000000004</v>
      </c>
      <c r="AE6" s="28">
        <f>Q6+U6+Y6</f>
        <v>24.995950999999998</v>
      </c>
      <c r="AF6" s="30">
        <f>S6+W6+AA6</f>
        <v>8.879999999999999</v>
      </c>
    </row>
    <row r="7" spans="1:32" s="31" customFormat="1" ht="15" x14ac:dyDescent="0.25">
      <c r="A7" s="34"/>
      <c r="B7" s="26" t="s">
        <v>7</v>
      </c>
      <c r="C7" s="32" t="s">
        <v>22</v>
      </c>
      <c r="D7" s="32" t="s">
        <v>23</v>
      </c>
      <c r="E7" s="28">
        <v>0.93625000000000003</v>
      </c>
      <c r="F7" s="29">
        <f t="shared" si="0"/>
        <v>1.912568306010929E-2</v>
      </c>
      <c r="G7" s="30">
        <f>3.21+1.28</f>
        <v>4.49</v>
      </c>
      <c r="H7" s="29">
        <f t="shared" si="6"/>
        <v>3.0515155634089981E-2</v>
      </c>
      <c r="I7" s="28">
        <v>0.93625000000000003</v>
      </c>
      <c r="J7" s="29">
        <f t="shared" si="1"/>
        <v>1.912568306010929E-2</v>
      </c>
      <c r="K7" s="30">
        <f>3.21+1.28</f>
        <v>4.49</v>
      </c>
      <c r="L7" s="29">
        <f t="shared" si="7"/>
        <v>3.0515155634089981E-2</v>
      </c>
      <c r="M7" s="28">
        <v>0.93625000000000003</v>
      </c>
      <c r="N7" s="29">
        <f t="shared" si="2"/>
        <v>1.912568306010929E-2</v>
      </c>
      <c r="O7" s="30">
        <f>3.21+1.28</f>
        <v>4.49</v>
      </c>
      <c r="P7" s="29">
        <f t="shared" si="8"/>
        <v>3.0515155634089981E-2</v>
      </c>
      <c r="Q7" s="28">
        <v>0.36377499999999996</v>
      </c>
      <c r="R7" s="29">
        <f t="shared" si="3"/>
        <v>1.7963399157568304E-2</v>
      </c>
      <c r="S7" s="30">
        <f>0.04+0.02</f>
        <v>0.06</v>
      </c>
      <c r="T7" s="29">
        <f t="shared" si="9"/>
        <v>8.1081081081081086E-3</v>
      </c>
      <c r="U7" s="28">
        <v>0.36377499999999996</v>
      </c>
      <c r="V7" s="29">
        <f t="shared" si="4"/>
        <v>1.7963399157568304E-2</v>
      </c>
      <c r="W7" s="30">
        <f>0.04+0.02</f>
        <v>0.06</v>
      </c>
      <c r="X7" s="29">
        <f t="shared" si="10"/>
        <v>8.1081081081081086E-3</v>
      </c>
      <c r="Y7" s="28">
        <v>0.36377499999999996</v>
      </c>
      <c r="Z7" s="29">
        <f t="shared" si="5"/>
        <v>1.7963399157568304E-2</v>
      </c>
      <c r="AA7" s="30">
        <f>0.04+0.02</f>
        <v>0.06</v>
      </c>
      <c r="AB7" s="29">
        <f t="shared" si="11"/>
        <v>8.1081081081081086E-3</v>
      </c>
      <c r="AC7" s="28">
        <f t="shared" si="12"/>
        <v>2.8087499999999999</v>
      </c>
      <c r="AD7" s="30">
        <f t="shared" si="13"/>
        <v>13.47</v>
      </c>
      <c r="AE7" s="28">
        <f t="shared" si="14"/>
        <v>1.0913249999999999</v>
      </c>
      <c r="AF7" s="30">
        <f t="shared" si="15"/>
        <v>0.18</v>
      </c>
    </row>
    <row r="8" spans="1:32" s="31" customFormat="1" ht="15" x14ac:dyDescent="0.25">
      <c r="A8" s="34"/>
      <c r="B8" s="26" t="s">
        <v>14</v>
      </c>
      <c r="C8" s="36" t="s">
        <v>50</v>
      </c>
      <c r="D8" s="36" t="s">
        <v>50</v>
      </c>
      <c r="E8" s="28">
        <v>0.90062500000000001</v>
      </c>
      <c r="F8" s="29">
        <f t="shared" si="0"/>
        <v>1.8397936775445586E-2</v>
      </c>
      <c r="G8" s="30" t="s">
        <v>50</v>
      </c>
      <c r="H8" s="29" t="s">
        <v>50</v>
      </c>
      <c r="I8" s="28">
        <v>1.605</v>
      </c>
      <c r="J8" s="29">
        <f t="shared" si="1"/>
        <v>3.2786885245901641E-2</v>
      </c>
      <c r="K8" s="30" t="s">
        <v>50</v>
      </c>
      <c r="L8" s="29" t="s">
        <v>50</v>
      </c>
      <c r="M8" s="28">
        <v>2.4074999999999998</v>
      </c>
      <c r="N8" s="29">
        <f t="shared" si="2"/>
        <v>4.9180327868852451E-2</v>
      </c>
      <c r="O8" s="30" t="s">
        <v>50</v>
      </c>
      <c r="P8" s="29" t="s">
        <v>50</v>
      </c>
      <c r="Q8" s="28">
        <v>0.23257999999999998</v>
      </c>
      <c r="R8" s="29">
        <f t="shared" si="3"/>
        <v>1.1484921657802861E-2</v>
      </c>
      <c r="S8" s="30" t="s">
        <v>50</v>
      </c>
      <c r="T8" s="29" t="s">
        <v>50</v>
      </c>
      <c r="U8" s="28">
        <v>0.45512999999999998</v>
      </c>
      <c r="V8" s="29">
        <f t="shared" si="4"/>
        <v>2.2474556686369492E-2</v>
      </c>
      <c r="W8" s="30" t="s">
        <v>50</v>
      </c>
      <c r="X8" s="29" t="s">
        <v>50</v>
      </c>
      <c r="Y8" s="28">
        <v>0.67767999999999995</v>
      </c>
      <c r="Z8" s="29">
        <f t="shared" si="5"/>
        <v>3.3464191714936121E-2</v>
      </c>
      <c r="AA8" s="30" t="s">
        <v>50</v>
      </c>
      <c r="AB8" s="29" t="s">
        <v>50</v>
      </c>
      <c r="AC8" s="28">
        <f t="shared" si="12"/>
        <v>4.913125</v>
      </c>
      <c r="AD8" s="30" t="s">
        <v>50</v>
      </c>
      <c r="AE8" s="28">
        <f t="shared" si="14"/>
        <v>1.3653899999999999</v>
      </c>
      <c r="AF8" s="30" t="s">
        <v>50</v>
      </c>
    </row>
    <row r="9" spans="1:32" s="31" customFormat="1" ht="15" x14ac:dyDescent="0.25">
      <c r="A9" s="34"/>
      <c r="B9" s="26" t="s">
        <v>4</v>
      </c>
      <c r="C9" s="32" t="s">
        <v>24</v>
      </c>
      <c r="D9" s="32" t="s">
        <v>25</v>
      </c>
      <c r="E9" s="28">
        <v>2.4074999999999998</v>
      </c>
      <c r="F9" s="29">
        <f t="shared" si="0"/>
        <v>4.9180327868852451E-2</v>
      </c>
      <c r="G9" s="30">
        <f>6.49+4.15</f>
        <v>10.64</v>
      </c>
      <c r="H9" s="29">
        <f t="shared" si="6"/>
        <v>7.2312083729781151E-2</v>
      </c>
      <c r="I9" s="28">
        <v>2.4074999999999998</v>
      </c>
      <c r="J9" s="29">
        <f t="shared" si="1"/>
        <v>4.9180327868852451E-2</v>
      </c>
      <c r="K9" s="30">
        <f>6.49+4.15</f>
        <v>10.64</v>
      </c>
      <c r="L9" s="29">
        <f t="shared" si="7"/>
        <v>7.2312083729781151E-2</v>
      </c>
      <c r="M9" s="28">
        <v>2.4074999999999998</v>
      </c>
      <c r="N9" s="29">
        <f t="shared" si="2"/>
        <v>4.9180327868852451E-2</v>
      </c>
      <c r="O9" s="30">
        <f>6.49+4.15</f>
        <v>10.64</v>
      </c>
      <c r="P9" s="29">
        <f t="shared" si="8"/>
        <v>7.2312083729781151E-2</v>
      </c>
      <c r="Q9" s="28">
        <v>0.83774999999999999</v>
      </c>
      <c r="R9" s="29">
        <f t="shared" si="3"/>
        <v>4.1368531768958411E-2</v>
      </c>
      <c r="S9" s="30">
        <f>0.63+0.14</f>
        <v>0.77</v>
      </c>
      <c r="T9" s="29">
        <f t="shared" si="9"/>
        <v>0.10405405405405406</v>
      </c>
      <c r="U9" s="28">
        <v>0.80369999999999997</v>
      </c>
      <c r="V9" s="29">
        <f t="shared" si="4"/>
        <v>3.9687125016665922E-2</v>
      </c>
      <c r="W9" s="30">
        <f>0.63+0.14</f>
        <v>0.77</v>
      </c>
      <c r="X9" s="29">
        <f t="shared" si="10"/>
        <v>0.10405405405405406</v>
      </c>
      <c r="Y9" s="28">
        <v>0.76964999999999995</v>
      </c>
      <c r="Z9" s="29">
        <f t="shared" si="5"/>
        <v>3.8005718264373427E-2</v>
      </c>
      <c r="AA9" s="30">
        <f>0.63+0.14</f>
        <v>0.77</v>
      </c>
      <c r="AB9" s="29">
        <f t="shared" si="11"/>
        <v>0.10405405405405406</v>
      </c>
      <c r="AC9" s="28">
        <f t="shared" si="12"/>
        <v>7.2224999999999993</v>
      </c>
      <c r="AD9" s="30">
        <f t="shared" si="13"/>
        <v>31.92</v>
      </c>
      <c r="AE9" s="28">
        <f t="shared" si="14"/>
        <v>2.4110999999999998</v>
      </c>
      <c r="AF9" s="30">
        <f t="shared" si="15"/>
        <v>2.31</v>
      </c>
    </row>
    <row r="10" spans="1:32" s="31" customFormat="1" ht="15" x14ac:dyDescent="0.25">
      <c r="A10" s="35"/>
      <c r="B10" s="26" t="s">
        <v>15</v>
      </c>
      <c r="C10" s="32">
        <v>2.17</v>
      </c>
      <c r="D10" s="32">
        <v>2.33</v>
      </c>
      <c r="E10" s="28">
        <v>29.8398</v>
      </c>
      <c r="F10" s="29">
        <f t="shared" si="0"/>
        <v>0.6095664164240846</v>
      </c>
      <c r="G10" s="30">
        <v>125.87</v>
      </c>
      <c r="H10" s="29">
        <f t="shared" si="6"/>
        <v>0.85544379502514611</v>
      </c>
      <c r="I10" s="28">
        <v>29.839799999999997</v>
      </c>
      <c r="J10" s="29">
        <f t="shared" si="1"/>
        <v>0.60956641642408449</v>
      </c>
      <c r="K10" s="30">
        <v>125.87</v>
      </c>
      <c r="L10" s="29">
        <f t="shared" si="7"/>
        <v>0.85544379502514611</v>
      </c>
      <c r="M10" s="28">
        <v>29.839799999999997</v>
      </c>
      <c r="N10" s="29">
        <f t="shared" si="2"/>
        <v>0.60956641642408449</v>
      </c>
      <c r="O10" s="30">
        <v>125.87</v>
      </c>
      <c r="P10" s="29">
        <f t="shared" si="8"/>
        <v>0.85544379502514611</v>
      </c>
      <c r="Q10" s="28">
        <v>11.087631999999999</v>
      </c>
      <c r="R10" s="29">
        <f t="shared" si="3"/>
        <v>0.54751304880276919</v>
      </c>
      <c r="S10" s="30">
        <v>5.64</v>
      </c>
      <c r="T10" s="29">
        <f t="shared" si="9"/>
        <v>0.76216216216216215</v>
      </c>
      <c r="U10" s="28">
        <v>11.087631999999999</v>
      </c>
      <c r="V10" s="29">
        <f t="shared" si="4"/>
        <v>0.54751304880276919</v>
      </c>
      <c r="W10" s="30">
        <v>5.64</v>
      </c>
      <c r="X10" s="29">
        <f t="shared" si="10"/>
        <v>0.76216216216216215</v>
      </c>
      <c r="Y10" s="28">
        <v>11.087631999999999</v>
      </c>
      <c r="Z10" s="29">
        <f t="shared" si="5"/>
        <v>0.54751304880276919</v>
      </c>
      <c r="AA10" s="30">
        <v>5.64</v>
      </c>
      <c r="AB10" s="29">
        <f t="shared" si="11"/>
        <v>0.76216216216216215</v>
      </c>
      <c r="AC10" s="28">
        <f t="shared" si="12"/>
        <v>89.51939999999999</v>
      </c>
      <c r="AD10" s="30">
        <f t="shared" si="13"/>
        <v>377.61</v>
      </c>
      <c r="AE10" s="28">
        <f t="shared" si="14"/>
        <v>33.262895999999998</v>
      </c>
      <c r="AF10" s="30">
        <f t="shared" si="15"/>
        <v>16.919999999999998</v>
      </c>
    </row>
    <row r="11" spans="1:32" s="17" customFormat="1" x14ac:dyDescent="0.3">
      <c r="A11" s="38" t="s">
        <v>1</v>
      </c>
      <c r="B11" s="12" t="s">
        <v>5</v>
      </c>
      <c r="C11" s="13" t="s">
        <v>50</v>
      </c>
      <c r="D11" s="13" t="s">
        <v>50</v>
      </c>
      <c r="E11" s="14">
        <v>9.8549750000000014</v>
      </c>
      <c r="F11" s="15">
        <f t="shared" si="0"/>
        <v>0.20131709310045454</v>
      </c>
      <c r="G11" s="16">
        <f>3.94+10.05</f>
        <v>13.99</v>
      </c>
      <c r="H11" s="15">
        <f t="shared" si="6"/>
        <v>9.5079516107108866E-2</v>
      </c>
      <c r="I11" s="14">
        <v>9.8549750000000014</v>
      </c>
      <c r="J11" s="15">
        <f t="shared" si="1"/>
        <v>0.20131709310045454</v>
      </c>
      <c r="K11" s="16">
        <f>3.94+10.05</f>
        <v>13.99</v>
      </c>
      <c r="L11" s="15">
        <f t="shared" si="7"/>
        <v>9.5079516107108866E-2</v>
      </c>
      <c r="M11" s="14">
        <v>9.8549750000000014</v>
      </c>
      <c r="N11" s="15">
        <f t="shared" si="2"/>
        <v>0.20131709310045454</v>
      </c>
      <c r="O11" s="16">
        <f>3.94+10.05</f>
        <v>13.99</v>
      </c>
      <c r="P11" s="15">
        <f t="shared" si="8"/>
        <v>9.5079516107108866E-2</v>
      </c>
      <c r="Q11" s="14">
        <v>4.606776</v>
      </c>
      <c r="R11" s="15">
        <f t="shared" si="3"/>
        <v>0.22748500066663702</v>
      </c>
      <c r="S11" s="16">
        <f>0.99+0.32</f>
        <v>1.31</v>
      </c>
      <c r="T11" s="15">
        <f t="shared" si="9"/>
        <v>0.17702702702702705</v>
      </c>
      <c r="U11" s="14">
        <v>4.7798280000000002</v>
      </c>
      <c r="V11" s="15">
        <f t="shared" si="4"/>
        <v>0.23603039864894892</v>
      </c>
      <c r="W11" s="16">
        <f>0.99+0.32</f>
        <v>1.31</v>
      </c>
      <c r="X11" s="15">
        <f t="shared" si="10"/>
        <v>0.17702702702702705</v>
      </c>
      <c r="Y11" s="14">
        <v>4.7798280000000002</v>
      </c>
      <c r="Z11" s="15">
        <f t="shared" si="5"/>
        <v>0.23603039864894892</v>
      </c>
      <c r="AA11" s="16">
        <f>0.99+0.32</f>
        <v>1.31</v>
      </c>
      <c r="AB11" s="15">
        <f t="shared" si="11"/>
        <v>0.17702702702702705</v>
      </c>
      <c r="AC11" s="14">
        <f t="shared" si="12"/>
        <v>29.564925000000002</v>
      </c>
      <c r="AD11" s="16">
        <f t="shared" si="13"/>
        <v>41.97</v>
      </c>
      <c r="AE11" s="14">
        <f t="shared" si="14"/>
        <v>14.166432</v>
      </c>
      <c r="AF11" s="16">
        <f t="shared" si="15"/>
        <v>3.93</v>
      </c>
    </row>
    <row r="12" spans="1:32" s="17" customFormat="1" x14ac:dyDescent="0.3">
      <c r="A12" s="38"/>
      <c r="B12" s="12" t="s">
        <v>6</v>
      </c>
      <c r="C12" s="13" t="s">
        <v>50</v>
      </c>
      <c r="D12" s="13" t="s">
        <v>50</v>
      </c>
      <c r="E12" s="14">
        <v>2.4008500000000002</v>
      </c>
      <c r="F12" s="15">
        <f t="shared" si="0"/>
        <v>4.9044481895715239E-2</v>
      </c>
      <c r="G12" s="16">
        <f>3.81+1.86</f>
        <v>5.67</v>
      </c>
      <c r="H12" s="15">
        <f t="shared" si="6"/>
        <v>3.8534728829686012E-2</v>
      </c>
      <c r="I12" s="14">
        <v>2.4008500000000002</v>
      </c>
      <c r="J12" s="15">
        <f t="shared" si="1"/>
        <v>4.9044481895715239E-2</v>
      </c>
      <c r="K12" s="16">
        <f>3.81+1.86</f>
        <v>5.67</v>
      </c>
      <c r="L12" s="15">
        <f t="shared" si="7"/>
        <v>3.8534728829686012E-2</v>
      </c>
      <c r="M12" s="14">
        <v>2.4008500000000002</v>
      </c>
      <c r="N12" s="15">
        <f t="shared" si="2"/>
        <v>4.9044481895715239E-2</v>
      </c>
      <c r="O12" s="16">
        <f>3.81+1.86</f>
        <v>5.67</v>
      </c>
      <c r="P12" s="15">
        <f t="shared" si="8"/>
        <v>3.8534728829686012E-2</v>
      </c>
      <c r="Q12" s="14">
        <v>1.6004499999999999</v>
      </c>
      <c r="R12" s="15">
        <f t="shared" si="3"/>
        <v>7.9031055409883005E-2</v>
      </c>
      <c r="S12" s="16">
        <f>0.32+0.07</f>
        <v>0.39</v>
      </c>
      <c r="T12" s="15">
        <f t="shared" si="9"/>
        <v>5.2702702702702706E-2</v>
      </c>
      <c r="U12" s="14">
        <v>1.6004499999999999</v>
      </c>
      <c r="V12" s="15">
        <f t="shared" si="4"/>
        <v>7.9031055409883005E-2</v>
      </c>
      <c r="W12" s="16">
        <f>0.32+0.07</f>
        <v>0.39</v>
      </c>
      <c r="X12" s="15">
        <f t="shared" si="10"/>
        <v>5.2702702702702706E-2</v>
      </c>
      <c r="Y12" s="14">
        <v>1.6004499999999999</v>
      </c>
      <c r="Z12" s="15">
        <f t="shared" si="5"/>
        <v>7.9031055409883005E-2</v>
      </c>
      <c r="AA12" s="16">
        <f>0.32+0.07</f>
        <v>0.39</v>
      </c>
      <c r="AB12" s="15">
        <f t="shared" si="11"/>
        <v>5.2702702702702706E-2</v>
      </c>
      <c r="AC12" s="14">
        <f t="shared" si="12"/>
        <v>7.2025500000000005</v>
      </c>
      <c r="AD12" s="16">
        <f t="shared" si="13"/>
        <v>17.009999999999998</v>
      </c>
      <c r="AE12" s="14">
        <f t="shared" si="14"/>
        <v>4.8013499999999993</v>
      </c>
      <c r="AF12" s="16">
        <f t="shared" si="15"/>
        <v>1.17</v>
      </c>
    </row>
    <row r="13" spans="1:32" s="17" customFormat="1" x14ac:dyDescent="0.3">
      <c r="A13" s="38"/>
      <c r="B13" s="12" t="s">
        <v>7</v>
      </c>
      <c r="C13" s="13" t="s">
        <v>50</v>
      </c>
      <c r="D13" s="13" t="s">
        <v>50</v>
      </c>
      <c r="E13" s="14">
        <v>2.9358500000000003</v>
      </c>
      <c r="F13" s="15">
        <f t="shared" si="0"/>
        <v>5.9973443644349117E-2</v>
      </c>
      <c r="G13" s="16">
        <f>1.09+0.51</f>
        <v>1.6</v>
      </c>
      <c r="H13" s="15">
        <f t="shared" si="6"/>
        <v>1.0873997553350549E-2</v>
      </c>
      <c r="I13" s="14">
        <v>2.9358500000000003</v>
      </c>
      <c r="J13" s="15">
        <f t="shared" si="1"/>
        <v>5.9973443644349117E-2</v>
      </c>
      <c r="K13" s="16">
        <f>1.09+0.51</f>
        <v>1.6</v>
      </c>
      <c r="L13" s="15">
        <f t="shared" si="7"/>
        <v>1.0873997553350549E-2</v>
      </c>
      <c r="M13" s="14">
        <v>2.9358500000000003</v>
      </c>
      <c r="N13" s="15">
        <f t="shared" si="2"/>
        <v>5.9973443644349117E-2</v>
      </c>
      <c r="O13" s="16">
        <f>1.09+0.51</f>
        <v>1.6</v>
      </c>
      <c r="P13" s="15">
        <f t="shared" si="8"/>
        <v>1.0873997553350549E-2</v>
      </c>
      <c r="Q13" s="14">
        <v>1.8112399999999997</v>
      </c>
      <c r="R13" s="15">
        <f t="shared" si="3"/>
        <v>8.9439975507261391E-2</v>
      </c>
      <c r="S13" s="16">
        <f>0.05</f>
        <v>0.05</v>
      </c>
      <c r="T13" s="15">
        <f t="shared" si="9"/>
        <v>6.756756756756758E-3</v>
      </c>
      <c r="U13" s="14">
        <v>1.8112399999999997</v>
      </c>
      <c r="V13" s="15">
        <f t="shared" si="4"/>
        <v>8.9439975507261391E-2</v>
      </c>
      <c r="W13" s="16">
        <f>0.05</f>
        <v>0.05</v>
      </c>
      <c r="X13" s="15">
        <f t="shared" si="10"/>
        <v>6.756756756756758E-3</v>
      </c>
      <c r="Y13" s="14">
        <v>1.8112399999999997</v>
      </c>
      <c r="Z13" s="15">
        <f t="shared" si="5"/>
        <v>8.9439975507261391E-2</v>
      </c>
      <c r="AA13" s="16">
        <f>0.05</f>
        <v>0.05</v>
      </c>
      <c r="AB13" s="15">
        <f t="shared" si="11"/>
        <v>6.756756756756758E-3</v>
      </c>
      <c r="AC13" s="14">
        <f t="shared" si="12"/>
        <v>8.8075500000000009</v>
      </c>
      <c r="AD13" s="16">
        <f t="shared" si="13"/>
        <v>4.8000000000000007</v>
      </c>
      <c r="AE13" s="14">
        <f t="shared" si="14"/>
        <v>5.4337199999999992</v>
      </c>
      <c r="AF13" s="16">
        <f t="shared" si="15"/>
        <v>0.15000000000000002</v>
      </c>
    </row>
    <row r="14" spans="1:32" s="17" customFormat="1" x14ac:dyDescent="0.3">
      <c r="A14" s="38"/>
      <c r="B14" s="12" t="s">
        <v>15</v>
      </c>
      <c r="C14" s="13" t="s">
        <v>50</v>
      </c>
      <c r="D14" s="13" t="s">
        <v>50</v>
      </c>
      <c r="E14" s="14">
        <v>15.191675000000004</v>
      </c>
      <c r="F14" s="15">
        <f t="shared" si="0"/>
        <v>0.31033501864051893</v>
      </c>
      <c r="G14" s="16">
        <f>21.27</f>
        <v>21.27</v>
      </c>
      <c r="H14" s="15">
        <f t="shared" si="6"/>
        <v>0.14455620497485386</v>
      </c>
      <c r="I14" s="14">
        <v>15.191675000000004</v>
      </c>
      <c r="J14" s="15">
        <f t="shared" si="1"/>
        <v>0.31033501864051893</v>
      </c>
      <c r="K14" s="16">
        <f>21.27</f>
        <v>21.27</v>
      </c>
      <c r="L14" s="15">
        <f t="shared" si="7"/>
        <v>0.14455620497485386</v>
      </c>
      <c r="M14" s="14">
        <v>15.191675000000004</v>
      </c>
      <c r="N14" s="15">
        <f t="shared" si="2"/>
        <v>0.31033501864051893</v>
      </c>
      <c r="O14" s="16">
        <f>21.27</f>
        <v>21.27</v>
      </c>
      <c r="P14" s="15">
        <f t="shared" si="8"/>
        <v>0.14455620497485386</v>
      </c>
      <c r="Q14" s="14">
        <v>8.1915180000000003</v>
      </c>
      <c r="R14" s="15">
        <f t="shared" si="3"/>
        <v>0.40450142956609336</v>
      </c>
      <c r="S14" s="16">
        <v>1.76</v>
      </c>
      <c r="T14" s="15">
        <f t="shared" si="9"/>
        <v>0.23783783783783785</v>
      </c>
      <c r="U14" s="14">
        <v>8.1915180000000003</v>
      </c>
      <c r="V14" s="15">
        <f t="shared" si="4"/>
        <v>0.40450142956609336</v>
      </c>
      <c r="W14" s="16">
        <v>1.76</v>
      </c>
      <c r="X14" s="15">
        <f t="shared" si="10"/>
        <v>0.23783783783783785</v>
      </c>
      <c r="Y14" s="14">
        <v>8.1915180000000003</v>
      </c>
      <c r="Z14" s="15">
        <f t="shared" si="5"/>
        <v>0.40450142956609336</v>
      </c>
      <c r="AA14" s="16">
        <v>1.76</v>
      </c>
      <c r="AB14" s="15">
        <f t="shared" si="11"/>
        <v>0.23783783783783785</v>
      </c>
      <c r="AC14" s="14">
        <f t="shared" si="12"/>
        <v>45.575025000000011</v>
      </c>
      <c r="AD14" s="16">
        <f t="shared" si="13"/>
        <v>63.81</v>
      </c>
      <c r="AE14" s="14">
        <f t="shared" si="14"/>
        <v>24.574553999999999</v>
      </c>
      <c r="AF14" s="16">
        <f t="shared" si="15"/>
        <v>5.28</v>
      </c>
    </row>
    <row r="15" spans="1:32" s="23" customFormat="1" ht="15" customHeight="1" x14ac:dyDescent="0.3">
      <c r="A15" s="43" t="s">
        <v>2</v>
      </c>
      <c r="B15" s="18" t="s">
        <v>8</v>
      </c>
      <c r="C15" s="19"/>
      <c r="D15" s="19"/>
      <c r="E15" s="20">
        <v>0.68022500000000008</v>
      </c>
      <c r="F15" s="21">
        <f t="shared" si="0"/>
        <v>1.3895613094326133E-2</v>
      </c>
      <c r="G15" s="22"/>
      <c r="H15" s="21"/>
      <c r="I15" s="20">
        <v>0.68022500000000008</v>
      </c>
      <c r="J15" s="21">
        <f t="shared" si="1"/>
        <v>1.3895613094326133E-2</v>
      </c>
      <c r="K15" s="22"/>
      <c r="L15" s="21"/>
      <c r="M15" s="20">
        <v>0.68022500000000008</v>
      </c>
      <c r="N15" s="21">
        <f t="shared" si="2"/>
        <v>1.3895613094326133E-2</v>
      </c>
      <c r="O15" s="22">
        <v>0</v>
      </c>
      <c r="P15" s="21"/>
      <c r="Q15" s="20">
        <v>0.14949999999999999</v>
      </c>
      <c r="R15" s="21">
        <f t="shared" si="3"/>
        <v>7.3823879432519043E-3</v>
      </c>
      <c r="S15" s="22"/>
      <c r="T15" s="21"/>
      <c r="U15" s="20">
        <v>0.14949999999999999</v>
      </c>
      <c r="V15" s="21">
        <f t="shared" si="4"/>
        <v>7.3823879432519043E-3</v>
      </c>
      <c r="W15" s="22"/>
      <c r="X15" s="21"/>
      <c r="Y15" s="20">
        <v>0.14949999999999999</v>
      </c>
      <c r="Z15" s="21">
        <f t="shared" si="5"/>
        <v>7.3823879432519043E-3</v>
      </c>
      <c r="AA15" s="22"/>
      <c r="AB15" s="21"/>
      <c r="AC15" s="20">
        <f t="shared" si="12"/>
        <v>2.0406750000000002</v>
      </c>
      <c r="AD15" s="22"/>
      <c r="AE15" s="20">
        <f t="shared" si="14"/>
        <v>0.44850000000000001</v>
      </c>
      <c r="AF15" s="22"/>
    </row>
    <row r="16" spans="1:32" s="23" customFormat="1" x14ac:dyDescent="0.3">
      <c r="A16" s="44"/>
      <c r="B16" s="18" t="s">
        <v>9</v>
      </c>
      <c r="C16" s="19"/>
      <c r="D16" s="19"/>
      <c r="E16" s="20">
        <v>1.7541499999999999</v>
      </c>
      <c r="F16" s="21">
        <f t="shared" si="0"/>
        <v>3.5833716357693682E-2</v>
      </c>
      <c r="G16" s="22"/>
      <c r="H16" s="21"/>
      <c r="I16" s="20">
        <v>1.7541499999999999</v>
      </c>
      <c r="J16" s="21">
        <f t="shared" si="1"/>
        <v>3.5833716357693682E-2</v>
      </c>
      <c r="K16" s="22"/>
      <c r="L16" s="21"/>
      <c r="M16" s="20">
        <v>1.7541499999999999</v>
      </c>
      <c r="N16" s="21">
        <f t="shared" si="2"/>
        <v>3.5833716357693682E-2</v>
      </c>
      <c r="O16" s="22">
        <v>0</v>
      </c>
      <c r="P16" s="21"/>
      <c r="Q16" s="20">
        <v>0.44849999999999995</v>
      </c>
      <c r="R16" s="21">
        <f t="shared" si="3"/>
        <v>2.214716382975571E-2</v>
      </c>
      <c r="S16" s="22"/>
      <c r="T16" s="21"/>
      <c r="U16" s="20">
        <v>0.44849999999999995</v>
      </c>
      <c r="V16" s="21">
        <f t="shared" si="4"/>
        <v>2.214716382975571E-2</v>
      </c>
      <c r="W16" s="22"/>
      <c r="X16" s="21"/>
      <c r="Y16" s="20">
        <v>0.44849999999999995</v>
      </c>
      <c r="Z16" s="21">
        <f t="shared" si="5"/>
        <v>2.214716382975571E-2</v>
      </c>
      <c r="AA16" s="22"/>
      <c r="AB16" s="21"/>
      <c r="AC16" s="20">
        <f t="shared" si="12"/>
        <v>5.2624499999999994</v>
      </c>
      <c r="AD16" s="22"/>
      <c r="AE16" s="20">
        <f t="shared" si="14"/>
        <v>1.3454999999999999</v>
      </c>
      <c r="AF16" s="22"/>
    </row>
    <row r="17" spans="1:32" s="23" customFormat="1" x14ac:dyDescent="0.3">
      <c r="A17" s="44"/>
      <c r="B17" s="18" t="s">
        <v>10</v>
      </c>
      <c r="C17" s="19"/>
      <c r="D17" s="19"/>
      <c r="E17" s="20">
        <v>1.48665</v>
      </c>
      <c r="F17" s="21">
        <f t="shared" si="0"/>
        <v>3.0369235483376743E-2</v>
      </c>
      <c r="G17" s="22"/>
      <c r="H17" s="21"/>
      <c r="I17" s="20">
        <v>1.48665</v>
      </c>
      <c r="J17" s="21">
        <f t="shared" si="1"/>
        <v>3.0369235483376743E-2</v>
      </c>
      <c r="K17" s="22"/>
      <c r="L17" s="21"/>
      <c r="M17" s="20">
        <v>1.48665</v>
      </c>
      <c r="N17" s="21">
        <f t="shared" si="2"/>
        <v>3.0369235483376743E-2</v>
      </c>
      <c r="O17" s="22">
        <v>0</v>
      </c>
      <c r="P17" s="21"/>
      <c r="Q17" s="20">
        <v>0.37374999999999997</v>
      </c>
      <c r="R17" s="21">
        <f t="shared" si="3"/>
        <v>1.8455969858129761E-2</v>
      </c>
      <c r="S17" s="22"/>
      <c r="T17" s="21"/>
      <c r="U17" s="20">
        <v>0.37374999999999997</v>
      </c>
      <c r="V17" s="21">
        <f t="shared" si="4"/>
        <v>1.8455969858129761E-2</v>
      </c>
      <c r="W17" s="22"/>
      <c r="X17" s="21"/>
      <c r="Y17" s="20">
        <v>0.37374999999999997</v>
      </c>
      <c r="Z17" s="21">
        <f t="shared" si="5"/>
        <v>1.8455969858129761E-2</v>
      </c>
      <c r="AA17" s="22"/>
      <c r="AB17" s="21"/>
      <c r="AC17" s="20">
        <f t="shared" si="12"/>
        <v>4.4599500000000001</v>
      </c>
      <c r="AD17" s="22"/>
      <c r="AE17" s="20">
        <f t="shared" si="14"/>
        <v>1.1212499999999999</v>
      </c>
      <c r="AF17" s="22"/>
    </row>
    <row r="18" spans="1:32" s="23" customFormat="1" x14ac:dyDescent="0.3">
      <c r="A18" s="45"/>
      <c r="B18" s="18" t="s">
        <v>15</v>
      </c>
      <c r="C18" s="19"/>
      <c r="D18" s="19"/>
      <c r="E18" s="20">
        <v>3.9210249999999998</v>
      </c>
      <c r="F18" s="21">
        <f t="shared" si="0"/>
        <v>8.0098564935396549E-2</v>
      </c>
      <c r="G18" s="22"/>
      <c r="H18" s="21"/>
      <c r="I18" s="20">
        <v>3.9210249999999998</v>
      </c>
      <c r="J18" s="21">
        <f t="shared" si="1"/>
        <v>8.0098564935396549E-2</v>
      </c>
      <c r="K18" s="22"/>
      <c r="L18" s="21"/>
      <c r="M18" s="20">
        <v>3.9210249999999998</v>
      </c>
      <c r="N18" s="21">
        <f t="shared" si="2"/>
        <v>8.0098564935396549E-2</v>
      </c>
      <c r="O18" s="22">
        <v>0</v>
      </c>
      <c r="P18" s="21"/>
      <c r="Q18" s="20">
        <v>0.97175</v>
      </c>
      <c r="R18" s="21">
        <f t="shared" si="3"/>
        <v>4.7985521631137382E-2</v>
      </c>
      <c r="S18" s="22"/>
      <c r="T18" s="21"/>
      <c r="U18" s="20">
        <v>0.97175</v>
      </c>
      <c r="V18" s="21">
        <f t="shared" si="4"/>
        <v>4.7985521631137382E-2</v>
      </c>
      <c r="W18" s="22"/>
      <c r="X18" s="21"/>
      <c r="Y18" s="20">
        <v>0.97175</v>
      </c>
      <c r="Z18" s="21">
        <f t="shared" si="5"/>
        <v>4.7985521631137382E-2</v>
      </c>
      <c r="AA18" s="22"/>
      <c r="AB18" s="21"/>
      <c r="AC18" s="20">
        <f t="shared" si="12"/>
        <v>11.763074999999999</v>
      </c>
      <c r="AD18" s="22"/>
      <c r="AE18" s="20">
        <f t="shared" si="14"/>
        <v>2.9152499999999999</v>
      </c>
      <c r="AF18" s="22"/>
    </row>
    <row r="19" spans="1:32" s="6" customFormat="1" ht="30" x14ac:dyDescent="0.25">
      <c r="A19" s="24" t="s">
        <v>16</v>
      </c>
      <c r="B19" s="2"/>
      <c r="C19" s="2"/>
      <c r="D19" s="2"/>
      <c r="E19" s="11">
        <f>E10+E14+E18</f>
        <v>48.952500000000001</v>
      </c>
      <c r="F19" s="4"/>
      <c r="G19" s="3">
        <f>G10+G14</f>
        <v>147.14000000000001</v>
      </c>
      <c r="H19" s="4"/>
      <c r="I19" s="11">
        <f>I10+I14+I18</f>
        <v>48.952500000000001</v>
      </c>
      <c r="J19" s="4"/>
      <c r="K19" s="3">
        <f>K10+K14</f>
        <v>147.14000000000001</v>
      </c>
      <c r="L19" s="4"/>
      <c r="M19" s="11">
        <f>M10+M14+M18</f>
        <v>48.952500000000001</v>
      </c>
      <c r="N19" s="4"/>
      <c r="O19" s="3">
        <f>O10+O14</f>
        <v>147.14000000000001</v>
      </c>
      <c r="P19" s="4"/>
      <c r="Q19" s="11">
        <f>Q10+Q14+Q18</f>
        <v>20.250900000000001</v>
      </c>
      <c r="R19" s="4"/>
      <c r="S19" s="3">
        <f>SUM(S10+S14)</f>
        <v>7.3999999999999995</v>
      </c>
      <c r="T19" s="4"/>
      <c r="U19" s="11">
        <f>U10+U14+U18</f>
        <v>20.250900000000001</v>
      </c>
      <c r="V19" s="4"/>
      <c r="W19" s="3">
        <f>SUM(W10+W14)</f>
        <v>7.3999999999999995</v>
      </c>
      <c r="X19" s="4"/>
      <c r="Y19" s="11">
        <f>Y10+Y14+Y18</f>
        <v>20.250900000000001</v>
      </c>
      <c r="Z19" s="4"/>
      <c r="AA19" s="3">
        <f>SUM(AA10+AA14)</f>
        <v>7.3999999999999995</v>
      </c>
      <c r="AB19" s="4"/>
      <c r="AC19" s="11">
        <f>E19+I19+M19</f>
        <v>146.85750000000002</v>
      </c>
      <c r="AD19" s="3">
        <f t="shared" si="13"/>
        <v>441.42000000000007</v>
      </c>
      <c r="AE19" s="11">
        <f>Q19+U19+Y19</f>
        <v>60.752700000000004</v>
      </c>
      <c r="AF19" s="3">
        <f t="shared" si="15"/>
        <v>22.2</v>
      </c>
    </row>
    <row r="22" spans="1:32" x14ac:dyDescent="0.3">
      <c r="A22" s="48" t="s">
        <v>42</v>
      </c>
      <c r="B22" s="2" t="s">
        <v>12</v>
      </c>
      <c r="C22" s="1"/>
      <c r="D22" s="1"/>
      <c r="E22" s="10">
        <v>1.3375000000000001</v>
      </c>
      <c r="F22" s="10"/>
      <c r="G22" s="10"/>
      <c r="H22" s="10"/>
      <c r="I22" s="10">
        <v>1.3375000000000001</v>
      </c>
      <c r="J22" s="10"/>
      <c r="K22" s="10"/>
      <c r="L22" s="10"/>
      <c r="M22" s="10">
        <v>1.3375000000000001</v>
      </c>
      <c r="N22" s="10"/>
      <c r="O22" s="10"/>
      <c r="P22" s="10"/>
      <c r="Q22" s="10">
        <v>0.54400000000000004</v>
      </c>
      <c r="R22" s="10"/>
      <c r="S22" s="10"/>
      <c r="T22" s="10"/>
      <c r="U22" s="10">
        <v>0.54400000000000004</v>
      </c>
      <c r="V22" s="10"/>
      <c r="W22" s="10"/>
      <c r="X22" s="10"/>
      <c r="Y22" s="10">
        <v>0.54400000000000004</v>
      </c>
      <c r="Z22" s="10"/>
      <c r="AA22" s="10"/>
      <c r="AB22" s="10"/>
      <c r="AC22" s="10">
        <f t="shared" ref="AC22:AC27" si="16">E22+I22+M22</f>
        <v>4.0125000000000002</v>
      </c>
      <c r="AD22" s="10"/>
      <c r="AE22" s="10">
        <f>Q22+U22+Y22</f>
        <v>1.6320000000000001</v>
      </c>
      <c r="AF22" s="1"/>
    </row>
    <row r="23" spans="1:32" x14ac:dyDescent="0.3">
      <c r="A23" s="48"/>
      <c r="B23" s="2" t="s">
        <v>13</v>
      </c>
      <c r="C23" s="1"/>
      <c r="D23" s="1"/>
      <c r="E23" s="10">
        <v>0.53500000000000003</v>
      </c>
      <c r="F23" s="10"/>
      <c r="G23" s="10"/>
      <c r="H23" s="10"/>
      <c r="I23" s="10">
        <v>0.53500000000000003</v>
      </c>
      <c r="J23" s="10"/>
      <c r="K23" s="10"/>
      <c r="L23" s="10"/>
      <c r="M23" s="10">
        <v>0.53500000000000003</v>
      </c>
      <c r="N23" s="10"/>
      <c r="O23" s="10"/>
      <c r="P23" s="10"/>
      <c r="Q23" s="10">
        <v>0.21759999999999999</v>
      </c>
      <c r="R23" s="10"/>
      <c r="S23" s="10"/>
      <c r="T23" s="10"/>
      <c r="U23" s="10">
        <v>0.21759999999999999</v>
      </c>
      <c r="V23" s="10"/>
      <c r="W23" s="10"/>
      <c r="X23" s="10"/>
      <c r="Y23" s="10">
        <v>0.21759999999999999</v>
      </c>
      <c r="Z23" s="10"/>
      <c r="AA23" s="10"/>
      <c r="AB23" s="10"/>
      <c r="AC23" s="10">
        <f t="shared" si="16"/>
        <v>1.605</v>
      </c>
      <c r="AD23" s="10"/>
      <c r="AE23" s="10">
        <f t="shared" ref="AE23:AE24" si="17">Q23+U23+Y23</f>
        <v>0.65279999999999994</v>
      </c>
      <c r="AF23" s="1"/>
    </row>
    <row r="24" spans="1:32" x14ac:dyDescent="0.3">
      <c r="A24" s="48"/>
      <c r="B24" s="2" t="s">
        <v>40</v>
      </c>
      <c r="C24" s="1"/>
      <c r="D24" s="1"/>
      <c r="E24" s="10">
        <v>2.6750000000000003</v>
      </c>
      <c r="F24" s="10"/>
      <c r="G24" s="10"/>
      <c r="H24" s="10"/>
      <c r="I24" s="10">
        <v>2.6750000000000003</v>
      </c>
      <c r="J24" s="10"/>
      <c r="K24" s="10"/>
      <c r="L24" s="10"/>
      <c r="M24" s="10">
        <v>2.6750000000000003</v>
      </c>
      <c r="N24" s="10"/>
      <c r="O24" s="10"/>
      <c r="P24" s="10"/>
      <c r="Q24" s="10">
        <v>0.74749999999999994</v>
      </c>
      <c r="R24" s="10"/>
      <c r="S24" s="10"/>
      <c r="T24" s="10"/>
      <c r="U24" s="10">
        <v>0.74749999999999994</v>
      </c>
      <c r="V24" s="10"/>
      <c r="W24" s="10"/>
      <c r="X24" s="10"/>
      <c r="Y24" s="10">
        <v>0.74749999999999994</v>
      </c>
      <c r="Z24" s="10"/>
      <c r="AA24" s="10"/>
      <c r="AB24" s="10"/>
      <c r="AC24" s="10">
        <f t="shared" si="16"/>
        <v>8.0250000000000004</v>
      </c>
      <c r="AD24" s="10"/>
      <c r="AE24" s="10">
        <f t="shared" si="17"/>
        <v>2.2424999999999997</v>
      </c>
      <c r="AF24" s="1"/>
    </row>
    <row r="25" spans="1:32" x14ac:dyDescent="0.3">
      <c r="A25" s="48"/>
      <c r="B25" s="2" t="s">
        <v>15</v>
      </c>
      <c r="C25" s="1"/>
      <c r="D25" s="1"/>
      <c r="E25" s="10">
        <f>SUM(E22:E24)</f>
        <v>4.5475000000000003</v>
      </c>
      <c r="F25" s="10"/>
      <c r="G25" s="10"/>
      <c r="H25" s="10"/>
      <c r="I25" s="10">
        <f>SUM(I22:I24)</f>
        <v>4.5475000000000003</v>
      </c>
      <c r="J25" s="10"/>
      <c r="K25" s="10"/>
      <c r="L25" s="10"/>
      <c r="M25" s="10">
        <f>SUM(M22:M24)</f>
        <v>4.5475000000000003</v>
      </c>
      <c r="N25" s="10"/>
      <c r="O25" s="10"/>
      <c r="P25" s="10"/>
      <c r="Q25" s="10">
        <f>SUM(Q22:Q24)</f>
        <v>1.5091000000000001</v>
      </c>
      <c r="R25" s="10"/>
      <c r="S25" s="10"/>
      <c r="T25" s="10"/>
      <c r="U25" s="10">
        <f>SUM(U22:U24)</f>
        <v>1.5091000000000001</v>
      </c>
      <c r="V25" s="10"/>
      <c r="W25" s="10"/>
      <c r="X25" s="10"/>
      <c r="Y25" s="10">
        <f>SUM(Y22:Y24)</f>
        <v>1.5091000000000001</v>
      </c>
      <c r="Z25" s="10"/>
      <c r="AA25" s="10"/>
      <c r="AB25" s="10"/>
      <c r="AC25" s="10">
        <f t="shared" si="16"/>
        <v>13.642500000000002</v>
      </c>
      <c r="AD25" s="10"/>
      <c r="AE25" s="10">
        <f>Q25+U25+Y25</f>
        <v>4.5273000000000003</v>
      </c>
      <c r="AF25" s="1"/>
    </row>
    <row r="26" spans="1:32" ht="15" x14ac:dyDescent="0.25"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2" s="6" customFormat="1" ht="30" x14ac:dyDescent="0.25">
      <c r="A27" s="24" t="s">
        <v>41</v>
      </c>
      <c r="B27" s="2"/>
      <c r="C27" s="2"/>
      <c r="D27" s="2"/>
      <c r="E27" s="11">
        <f>SUM(E19+E25)</f>
        <v>53.5</v>
      </c>
      <c r="F27" s="11"/>
      <c r="G27" s="11"/>
      <c r="H27" s="11"/>
      <c r="I27" s="11">
        <f>SUM(I19+I25)</f>
        <v>53.5</v>
      </c>
      <c r="J27" s="11"/>
      <c r="K27" s="11"/>
      <c r="L27" s="11"/>
      <c r="M27" s="11">
        <f>SUM(M19+M25)</f>
        <v>53.5</v>
      </c>
      <c r="N27" s="11"/>
      <c r="O27" s="11"/>
      <c r="P27" s="11"/>
      <c r="Q27" s="11">
        <f>SUM(Q19+Q25)</f>
        <v>21.76</v>
      </c>
      <c r="R27" s="11"/>
      <c r="S27" s="11"/>
      <c r="T27" s="11"/>
      <c r="U27" s="11">
        <f>SUM(U19+U25)</f>
        <v>21.76</v>
      </c>
      <c r="V27" s="11"/>
      <c r="W27" s="11"/>
      <c r="X27" s="11"/>
      <c r="Y27" s="11">
        <f>SUM(Y19+Y25)</f>
        <v>21.76</v>
      </c>
      <c r="Z27" s="11"/>
      <c r="AA27" s="11"/>
      <c r="AB27" s="11"/>
      <c r="AC27" s="11">
        <f t="shared" si="16"/>
        <v>160.5</v>
      </c>
      <c r="AD27" s="11"/>
      <c r="AE27" s="11">
        <f>Q27+U27+Y27</f>
        <v>65.28</v>
      </c>
      <c r="AF27" s="2"/>
    </row>
  </sheetData>
  <mergeCells count="25">
    <mergeCell ref="AC2:AD2"/>
    <mergeCell ref="AE2:AF2"/>
    <mergeCell ref="A15:A18"/>
    <mergeCell ref="A2:A3"/>
    <mergeCell ref="A22:A25"/>
    <mergeCell ref="I3:J3"/>
    <mergeCell ref="K3:L3"/>
    <mergeCell ref="M3:N3"/>
    <mergeCell ref="O3:P3"/>
    <mergeCell ref="A1:XFD1"/>
    <mergeCell ref="A11:A14"/>
    <mergeCell ref="E2:H2"/>
    <mergeCell ref="I2:L2"/>
    <mergeCell ref="M2:P2"/>
    <mergeCell ref="Q2:T2"/>
    <mergeCell ref="U2:X2"/>
    <mergeCell ref="Y2:AB2"/>
    <mergeCell ref="Q3:R3"/>
    <mergeCell ref="S3:T3"/>
    <mergeCell ref="U3:V3"/>
    <mergeCell ref="W3:X3"/>
    <mergeCell ref="Y3:Z3"/>
    <mergeCell ref="AA3:AB3"/>
    <mergeCell ref="E3:F3"/>
    <mergeCell ref="G3:H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H5" sqref="H5"/>
    </sheetView>
  </sheetViews>
  <sheetFormatPr defaultRowHeight="14.4" x14ac:dyDescent="0.3"/>
  <cols>
    <col min="1" max="1" width="12.6640625" customWidth="1"/>
  </cols>
  <sheetData>
    <row r="1" spans="1:9" x14ac:dyDescent="0.25">
      <c r="B1" s="49" t="s">
        <v>43</v>
      </c>
      <c r="C1" s="49"/>
      <c r="D1" s="49" t="s">
        <v>45</v>
      </c>
      <c r="E1" s="49"/>
      <c r="F1" s="49" t="s">
        <v>46</v>
      </c>
      <c r="G1" s="49"/>
      <c r="H1" s="49" t="s">
        <v>47</v>
      </c>
      <c r="I1" s="49"/>
    </row>
    <row r="2" spans="1:9" x14ac:dyDescent="0.25">
      <c r="B2" t="s">
        <v>18</v>
      </c>
      <c r="C2" t="s">
        <v>19</v>
      </c>
      <c r="D2" t="s">
        <v>18</v>
      </c>
      <c r="E2" t="s">
        <v>19</v>
      </c>
      <c r="F2" t="s">
        <v>18</v>
      </c>
      <c r="G2" t="s">
        <v>19</v>
      </c>
      <c r="H2" t="s">
        <v>18</v>
      </c>
      <c r="I2" t="s">
        <v>19</v>
      </c>
    </row>
    <row r="3" spans="1:9" x14ac:dyDescent="0.25">
      <c r="A3" t="s">
        <v>0</v>
      </c>
      <c r="B3">
        <v>89.52</v>
      </c>
      <c r="C3">
        <v>377.61</v>
      </c>
      <c r="D3">
        <v>91.86</v>
      </c>
      <c r="E3">
        <v>377.03</v>
      </c>
      <c r="F3">
        <v>33.26</v>
      </c>
      <c r="G3">
        <v>16.920000000000002</v>
      </c>
      <c r="H3">
        <v>35.82</v>
      </c>
      <c r="I3">
        <v>11.91</v>
      </c>
    </row>
    <row r="4" spans="1:9" x14ac:dyDescent="0.25">
      <c r="A4" t="s">
        <v>1</v>
      </c>
    </row>
    <row r="5" spans="1:9" x14ac:dyDescent="0.25">
      <c r="A5" t="s">
        <v>44</v>
      </c>
    </row>
  </sheetData>
  <mergeCells count="4">
    <mergeCell ref="B1:C1"/>
    <mergeCell ref="D1:E1"/>
    <mergeCell ref="F1:G1"/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SAG</vt:lpstr>
      <vt:lpstr>Sheet1</vt:lpstr>
    </vt:vector>
  </TitlesOfParts>
  <Company>State of Illinois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Lunn, Marion</dc:creator>
  <cp:lastModifiedBy>Celia Christensen</cp:lastModifiedBy>
  <cp:lastPrinted>2016-04-14T01:19:41Z</cp:lastPrinted>
  <dcterms:created xsi:type="dcterms:W3CDTF">2016-03-21T17:34:07Z</dcterms:created>
  <dcterms:modified xsi:type="dcterms:W3CDTF">2016-04-26T13:48:25Z</dcterms:modified>
</cp:coreProperties>
</file>