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92" windowHeight="7980" activeTab="1"/>
  </bookViews>
  <sheets>
    <sheet name="North Shore Gas" sheetId="2" r:id="rId1"/>
    <sheet name="Peoples Gas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1" l="1"/>
  <c r="O6" i="1"/>
  <c r="O5" i="1"/>
  <c r="O4" i="1"/>
  <c r="O3" i="1"/>
  <c r="O4" i="2"/>
  <c r="O5" i="2"/>
  <c r="O6" i="2"/>
  <c r="O7" i="2"/>
  <c r="O3" i="2"/>
  <c r="J4" i="2" l="1"/>
  <c r="J5" i="2"/>
  <c r="J6" i="2"/>
  <c r="J7" i="2"/>
  <c r="J3" i="2"/>
  <c r="I3" i="2"/>
  <c r="J8" i="1"/>
  <c r="J4" i="1"/>
  <c r="J5" i="1"/>
  <c r="J6" i="1"/>
  <c r="J7" i="1"/>
  <c r="J3" i="1"/>
  <c r="I3" i="1"/>
  <c r="G5" i="1" l="1"/>
  <c r="G5" i="2"/>
  <c r="L5" i="1"/>
  <c r="L5" i="2"/>
  <c r="H3" i="1"/>
  <c r="L4" i="2"/>
  <c r="G6" i="2"/>
  <c r="L6" i="2"/>
  <c r="L3" i="2"/>
  <c r="L4" i="1"/>
  <c r="L7" i="1"/>
  <c r="L6" i="1"/>
  <c r="L3" i="1"/>
  <c r="G6" i="1"/>
  <c r="G4" i="1"/>
  <c r="G3" i="2"/>
  <c r="G7" i="1" l="1"/>
  <c r="G3" i="1"/>
  <c r="G7" i="2"/>
  <c r="G4" i="2"/>
  <c r="L8" i="2" l="1"/>
  <c r="M8" i="2" s="1"/>
  <c r="H8" i="2"/>
  <c r="I8" i="2" s="1"/>
  <c r="G8" i="2"/>
  <c r="K7" i="2"/>
  <c r="K6" i="2"/>
  <c r="K5" i="2"/>
  <c r="K4" i="2"/>
  <c r="K3" i="2"/>
  <c r="M3" i="2" l="1"/>
  <c r="I5" i="2"/>
  <c r="I4" i="2"/>
  <c r="I7" i="2"/>
  <c r="I6" i="2"/>
  <c r="M4" i="2"/>
  <c r="M5" i="2"/>
  <c r="M6" i="2"/>
  <c r="M7" i="2"/>
  <c r="L8" i="1"/>
  <c r="M7" i="1" s="1"/>
  <c r="K3" i="1"/>
  <c r="K4" i="1"/>
  <c r="K5" i="1"/>
  <c r="K6" i="1"/>
  <c r="K7" i="1"/>
  <c r="G8" i="1"/>
  <c r="H8" i="1"/>
  <c r="I6" i="1" l="1"/>
  <c r="I5" i="1"/>
  <c r="I4" i="1"/>
  <c r="I8" i="1"/>
  <c r="I7" i="1"/>
  <c r="M6" i="1"/>
  <c r="M3" i="1"/>
  <c r="M5" i="1"/>
  <c r="M8" i="1"/>
  <c r="M4" i="1"/>
</calcChain>
</file>

<file path=xl/comments1.xml><?xml version="1.0" encoding="utf-8"?>
<comments xmlns="http://schemas.openxmlformats.org/spreadsheetml/2006/main">
  <authors>
    <author>Paige Knutsen</author>
  </authors>
  <commentList>
    <comment ref="G1" authorId="0">
      <text>
        <r>
          <rPr>
            <b/>
            <sz val="9"/>
            <color indexed="81"/>
            <rFont val="Tahoma"/>
            <charset val="1"/>
          </rPr>
          <t>Paige Knutsen:</t>
        </r>
        <r>
          <rPr>
            <sz val="9"/>
            <color indexed="81"/>
            <rFont val="Tahoma"/>
            <charset val="1"/>
          </rPr>
          <t xml:space="preserve">
Customers Served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Paige Knutsen:</t>
        </r>
        <r>
          <rPr>
            <sz val="9"/>
            <color indexed="81"/>
            <rFont val="Tahoma"/>
            <charset val="1"/>
          </rPr>
          <t xml:space="preserve">
Per PY4 Q4 Reconciled Filing
</t>
        </r>
      </text>
    </comment>
  </commentList>
</comments>
</file>

<file path=xl/sharedStrings.xml><?xml version="1.0" encoding="utf-8"?>
<sst xmlns="http://schemas.openxmlformats.org/spreadsheetml/2006/main" count="128" uniqueCount="46">
  <si>
    <t>Program Name</t>
  </si>
  <si>
    <t>TRC</t>
  </si>
  <si>
    <t>Actual/Est. completion</t>
  </si>
  <si>
    <t>Budget</t>
  </si>
  <si>
    <t>Savings</t>
  </si>
  <si>
    <t>Expected Changes (i.e. baseline changes?)</t>
  </si>
  <si>
    <t>Target Market (ie MF, SBus, Mod-Low)</t>
  </si>
  <si>
    <t>EEPS</t>
  </si>
  <si>
    <t>Residential Programs</t>
  </si>
  <si>
    <t>Res</t>
  </si>
  <si>
    <t>All Res</t>
  </si>
  <si>
    <t>Participation</t>
  </si>
  <si>
    <t xml:space="preserve"> Major changes made throughout the Year</t>
  </si>
  <si>
    <t>Type of Program</t>
  </si>
  <si>
    <t>C/I</t>
  </si>
  <si>
    <t>DI/Rebate</t>
  </si>
  <si>
    <t>Multifamily Programs</t>
  </si>
  <si>
    <t>Multifamily</t>
  </si>
  <si>
    <t>Res/MF</t>
  </si>
  <si>
    <t>Res Outreach &amp; Education</t>
  </si>
  <si>
    <t>Behavior</t>
  </si>
  <si>
    <t>Business Programs</t>
  </si>
  <si>
    <t>Small Business Programs</t>
  </si>
  <si>
    <t>All C/I</t>
  </si>
  <si>
    <t>Small Business</t>
  </si>
  <si>
    <t>Totals</t>
  </si>
  <si>
    <t>Program Total</t>
  </si>
  <si>
    <t>Portfolio Total</t>
  </si>
  <si>
    <t>Budget as % of Program Budget</t>
  </si>
  <si>
    <t>% of Cust Class Pgm Budget</t>
  </si>
  <si>
    <t>Budget as % of Portfolio Budget</t>
  </si>
  <si>
    <t>% of Program Savings</t>
  </si>
  <si>
    <t>$/En Saved              1st Yr</t>
  </si>
  <si>
    <t>$/En Saved  Lifetime</t>
  </si>
  <si>
    <t>Customer Class</t>
  </si>
  <si>
    <t>Joint (Y/N)</t>
  </si>
  <si>
    <t>Participation Status (waiting list? Forecast for future? Other comments?)</t>
  </si>
  <si>
    <t>North Shore Gas</t>
  </si>
  <si>
    <t>GPY4</t>
  </si>
  <si>
    <t>Peoples Gas</t>
  </si>
  <si>
    <t>Home Energy Rebates - No
Home Energy Jumpstart - Yes</t>
  </si>
  <si>
    <t>Multi-Family Rebates - No
Multi-Family Energy Jumpstart - Yes</t>
  </si>
  <si>
    <t>Home Energy Reports - No
Elementary Education (Super Savers) - Yes</t>
  </si>
  <si>
    <t>No</t>
  </si>
  <si>
    <t>Ex Ante GPY4</t>
  </si>
  <si>
    <t>Prel Ex Post GPY4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</si>
</sst>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164" formatCode="&quot;$&quot;#,##0"/>
    <numFmt numFmtId="165" formatCode="0.0%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 applyFont="1"/>
    <xf numFmtId="0" fontId="3" fillId="0" borderId="1" xfId="0" applyFont="1" applyBorder="1"/>
    <xf numFmtId="0" fontId="3" fillId="0" borderId="0" xfId="0" applyFont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164" fontId="3" fillId="0" borderId="1" xfId="0" applyNumberFormat="1" applyFont="1" applyFill="1" applyBorder="1"/>
    <xf numFmtId="3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horizontal="center"/>
    </xf>
    <xf numFmtId="3" fontId="0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3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/>
    <xf numFmtId="165" fontId="1" fillId="0" borderId="1" xfId="0" applyNumberFormat="1" applyFont="1" applyFill="1" applyBorder="1"/>
    <xf numFmtId="0" fontId="0" fillId="0" borderId="1" xfId="0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Fill="1" applyBorder="1"/>
    <xf numFmtId="164" fontId="1" fillId="0" borderId="1" xfId="0" applyNumberFormat="1" applyFont="1" applyFill="1" applyBorder="1"/>
    <xf numFmtId="166" fontId="1" fillId="0" borderId="1" xfId="0" applyNumberFormat="1" applyFont="1" applyFill="1" applyBorder="1"/>
    <xf numFmtId="165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wrapText="1"/>
    </xf>
    <xf numFmtId="9" fontId="3" fillId="0" borderId="1" xfId="1" applyFont="1" applyFill="1" applyBorder="1"/>
    <xf numFmtId="10" fontId="3" fillId="0" borderId="1" xfId="1" applyNumberFormat="1" applyFont="1" applyFill="1" applyBorder="1"/>
    <xf numFmtId="10" fontId="3" fillId="0" borderId="1" xfId="1" applyNumberFormat="1" applyFont="1" applyFill="1" applyBorder="1" applyAlignment="1"/>
    <xf numFmtId="10" fontId="0" fillId="0" borderId="1" xfId="1" applyNumberFormat="1" applyFont="1" applyFill="1" applyBorder="1" applyAlignment="1"/>
    <xf numFmtId="10" fontId="3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6" fontId="0" fillId="0" borderId="1" xfId="0" applyNumberFormat="1" applyBorder="1"/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pane xSplit="5" topLeftCell="N1" activePane="topRight" state="frozen"/>
      <selection pane="topRight" activeCell="P10" sqref="P10"/>
    </sheetView>
  </sheetViews>
  <sheetFormatPr defaultRowHeight="14.4" x14ac:dyDescent="0.3"/>
  <cols>
    <col min="2" max="2" width="25.44140625" customWidth="1"/>
    <col min="3" max="3" width="12.5546875" customWidth="1"/>
    <col min="4" max="4" width="10.44140625" customWidth="1"/>
    <col min="5" max="5" width="18.33203125" customWidth="1"/>
    <col min="6" max="6" width="40.44140625" customWidth="1"/>
    <col min="7" max="12" width="14.6640625" customWidth="1"/>
    <col min="13" max="14" width="14.6640625" style="11" customWidth="1"/>
    <col min="15" max="16" width="14.6640625" customWidth="1"/>
    <col min="17" max="18" width="41.6640625" customWidth="1"/>
    <col min="19" max="19" width="42.33203125" customWidth="1"/>
  </cols>
  <sheetData>
    <row r="1" spans="1:19" s="10" customFormat="1" ht="28.8" x14ac:dyDescent="0.3">
      <c r="A1" s="49" t="s">
        <v>38</v>
      </c>
      <c r="B1" s="50"/>
      <c r="C1" s="49" t="s">
        <v>37</v>
      </c>
      <c r="D1" s="50"/>
      <c r="E1" s="50"/>
      <c r="F1" s="37"/>
      <c r="G1" s="13" t="s">
        <v>11</v>
      </c>
      <c r="H1" s="13" t="s">
        <v>3</v>
      </c>
      <c r="I1" s="13" t="s">
        <v>28</v>
      </c>
      <c r="J1" s="13" t="s">
        <v>30</v>
      </c>
      <c r="K1" s="13" t="s">
        <v>29</v>
      </c>
      <c r="L1" s="13" t="s">
        <v>4</v>
      </c>
      <c r="M1" s="13" t="s">
        <v>31</v>
      </c>
      <c r="N1" s="13" t="s">
        <v>1</v>
      </c>
      <c r="O1" s="13" t="s">
        <v>32</v>
      </c>
      <c r="P1" s="13" t="s">
        <v>33</v>
      </c>
      <c r="Q1" s="25"/>
      <c r="R1" s="9"/>
      <c r="S1" s="9"/>
    </row>
    <row r="2" spans="1:19" s="1" customFormat="1" ht="28.8" x14ac:dyDescent="0.3">
      <c r="A2" s="37" t="s">
        <v>7</v>
      </c>
      <c r="B2" s="2" t="s">
        <v>0</v>
      </c>
      <c r="C2" s="2" t="s">
        <v>34</v>
      </c>
      <c r="D2" s="2" t="s">
        <v>13</v>
      </c>
      <c r="E2" s="2" t="s">
        <v>6</v>
      </c>
      <c r="F2" s="2" t="s">
        <v>35</v>
      </c>
      <c r="G2" s="13" t="s">
        <v>2</v>
      </c>
      <c r="H2" s="13" t="s">
        <v>2</v>
      </c>
      <c r="I2" s="13" t="s">
        <v>2</v>
      </c>
      <c r="J2" s="13" t="s">
        <v>2</v>
      </c>
      <c r="K2" s="13" t="s">
        <v>2</v>
      </c>
      <c r="L2" s="13" t="s">
        <v>2</v>
      </c>
      <c r="M2" s="13" t="s">
        <v>2</v>
      </c>
      <c r="N2" s="13" t="s">
        <v>44</v>
      </c>
      <c r="O2" s="13" t="s">
        <v>45</v>
      </c>
      <c r="P2" s="13" t="s">
        <v>44</v>
      </c>
      <c r="Q2" s="13" t="s">
        <v>36</v>
      </c>
      <c r="R2" s="2" t="s">
        <v>12</v>
      </c>
      <c r="S2" s="2" t="s">
        <v>5</v>
      </c>
    </row>
    <row r="3" spans="1:19" s="7" customFormat="1" ht="28.8" x14ac:dyDescent="0.3">
      <c r="A3" s="6" t="s">
        <v>7</v>
      </c>
      <c r="B3" s="6" t="s">
        <v>8</v>
      </c>
      <c r="C3" s="6" t="s">
        <v>9</v>
      </c>
      <c r="D3" s="6" t="s">
        <v>15</v>
      </c>
      <c r="E3" s="6" t="s">
        <v>10</v>
      </c>
      <c r="F3" s="38" t="s">
        <v>40</v>
      </c>
      <c r="G3" s="15">
        <f>1353+1448</f>
        <v>2801</v>
      </c>
      <c r="H3" s="14">
        <v>846442</v>
      </c>
      <c r="I3" s="40">
        <f t="shared" ref="I3:I8" si="0">+H3/$H$8</f>
        <v>0.28467515380742531</v>
      </c>
      <c r="J3" s="40">
        <f>+H3/$H$9</f>
        <v>0.25009314502821239</v>
      </c>
      <c r="K3" s="41">
        <f>+H3/(H3+H4+H5)</f>
        <v>0.4882280807197546</v>
      </c>
      <c r="L3" s="15">
        <f>66452+252931</f>
        <v>319383</v>
      </c>
      <c r="M3" s="43">
        <f>+L3/$L$8</f>
        <v>0.17714860974757476</v>
      </c>
      <c r="N3" s="16">
        <v>1.1399999999999999</v>
      </c>
      <c r="O3" s="44">
        <f>+H3/L3</f>
        <v>2.6502412464032212</v>
      </c>
      <c r="P3" s="44">
        <v>0.4</v>
      </c>
      <c r="Q3" s="27"/>
      <c r="R3" s="6"/>
      <c r="S3" s="6"/>
    </row>
    <row r="4" spans="1:19" s="5" customFormat="1" ht="28.8" x14ac:dyDescent="0.3">
      <c r="A4" s="4" t="s">
        <v>7</v>
      </c>
      <c r="B4" s="4" t="s">
        <v>16</v>
      </c>
      <c r="C4" s="4" t="s">
        <v>18</v>
      </c>
      <c r="D4" s="6" t="s">
        <v>15</v>
      </c>
      <c r="E4" s="4" t="s">
        <v>17</v>
      </c>
      <c r="F4" s="38" t="s">
        <v>41</v>
      </c>
      <c r="G4" s="17">
        <f>1+134+14</f>
        <v>149</v>
      </c>
      <c r="H4" s="28">
        <v>312518</v>
      </c>
      <c r="I4" s="40">
        <f t="shared" si="0"/>
        <v>0.10510597266863997</v>
      </c>
      <c r="J4" s="40">
        <f t="shared" ref="J4:J7" si="1">+H4/$H$9</f>
        <v>9.2337820545207908E-2</v>
      </c>
      <c r="K4" s="41">
        <f>+H4/(H3+H4+H5)</f>
        <v>0.1802605061308114</v>
      </c>
      <c r="L4" s="17">
        <f>540+24442+7022</f>
        <v>32004</v>
      </c>
      <c r="M4" s="43">
        <f t="shared" ref="M4:M8" si="2">+L4/$L$8</f>
        <v>1.775130206166697E-2</v>
      </c>
      <c r="N4" s="18">
        <v>2</v>
      </c>
      <c r="O4" s="44">
        <f t="shared" ref="O4:O7" si="3">+H4/L4</f>
        <v>9.7649668791401076</v>
      </c>
      <c r="P4" s="45">
        <v>0.26</v>
      </c>
      <c r="Q4" s="29"/>
      <c r="R4" s="4"/>
      <c r="S4" s="4"/>
    </row>
    <row r="5" spans="1:19" ht="28.8" x14ac:dyDescent="0.3">
      <c r="A5" s="4" t="s">
        <v>7</v>
      </c>
      <c r="B5" s="3" t="s">
        <v>19</v>
      </c>
      <c r="C5" s="3" t="s">
        <v>9</v>
      </c>
      <c r="D5" s="3" t="s">
        <v>20</v>
      </c>
      <c r="E5" s="3" t="s">
        <v>10</v>
      </c>
      <c r="F5" s="38" t="s">
        <v>42</v>
      </c>
      <c r="G5" s="19">
        <f>770+85511</f>
        <v>86281</v>
      </c>
      <c r="H5" s="30">
        <v>574742</v>
      </c>
      <c r="I5" s="40">
        <f t="shared" si="0"/>
        <v>0.19329708030743661</v>
      </c>
      <c r="J5" s="40">
        <f t="shared" si="1"/>
        <v>0.16981557432145952</v>
      </c>
      <c r="K5" s="41">
        <f>+H5/(H3+H4+H5)</f>
        <v>0.331511413149434</v>
      </c>
      <c r="L5" s="19">
        <f>874691+(770*10)</f>
        <v>882391</v>
      </c>
      <c r="M5" s="43">
        <f t="shared" si="2"/>
        <v>0.48942598354881828</v>
      </c>
      <c r="N5" s="20">
        <v>0.98</v>
      </c>
      <c r="O5" s="44">
        <f t="shared" si="3"/>
        <v>0.65134617193511724</v>
      </c>
      <c r="P5" s="46">
        <v>0.9</v>
      </c>
      <c r="Q5" s="32"/>
      <c r="R5" s="3"/>
      <c r="S5" s="3"/>
    </row>
    <row r="6" spans="1:19" x14ac:dyDescent="0.3">
      <c r="A6" s="4" t="s">
        <v>7</v>
      </c>
      <c r="B6" s="3" t="s">
        <v>21</v>
      </c>
      <c r="C6" s="3" t="s">
        <v>14</v>
      </c>
      <c r="D6" s="3" t="s">
        <v>15</v>
      </c>
      <c r="E6" s="3" t="s">
        <v>23</v>
      </c>
      <c r="F6" s="3" t="s">
        <v>43</v>
      </c>
      <c r="G6" s="19">
        <f>5+9+4</f>
        <v>18</v>
      </c>
      <c r="H6" s="30">
        <v>1057022</v>
      </c>
      <c r="I6" s="40">
        <f t="shared" si="0"/>
        <v>0.35549736476667315</v>
      </c>
      <c r="J6" s="40">
        <f t="shared" si="1"/>
        <v>0.31231195562603359</v>
      </c>
      <c r="K6" s="42">
        <f>+H6/(H6+H7)</f>
        <v>0.85267158145909483</v>
      </c>
      <c r="L6" s="19">
        <f>247092+171868+112454</f>
        <v>531414</v>
      </c>
      <c r="M6" s="43">
        <f t="shared" si="2"/>
        <v>0.29475348187097528</v>
      </c>
      <c r="N6" s="20">
        <v>2.74</v>
      </c>
      <c r="O6" s="44">
        <f t="shared" si="3"/>
        <v>1.9890744316107591</v>
      </c>
      <c r="P6" s="46">
        <v>0.24</v>
      </c>
      <c r="Q6" s="32"/>
      <c r="R6" s="3"/>
      <c r="S6" s="3"/>
    </row>
    <row r="7" spans="1:19" x14ac:dyDescent="0.3">
      <c r="A7" s="4" t="s">
        <v>7</v>
      </c>
      <c r="B7" s="3" t="s">
        <v>22</v>
      </c>
      <c r="C7" s="3" t="s">
        <v>14</v>
      </c>
      <c r="D7" s="3" t="s">
        <v>15</v>
      </c>
      <c r="E7" s="3" t="s">
        <v>24</v>
      </c>
      <c r="F7" s="3" t="s">
        <v>43</v>
      </c>
      <c r="G7" s="19">
        <f>36</f>
        <v>36</v>
      </c>
      <c r="H7" s="30">
        <v>182637</v>
      </c>
      <c r="I7" s="40">
        <f t="shared" si="0"/>
        <v>6.1424428449824965E-2</v>
      </c>
      <c r="J7" s="40">
        <f t="shared" si="1"/>
        <v>5.3962659849721095E-2</v>
      </c>
      <c r="K7" s="42">
        <f>+H7/(H6+H7)</f>
        <v>0.1473284185409052</v>
      </c>
      <c r="L7" s="19">
        <v>37718</v>
      </c>
      <c r="M7" s="43">
        <f t="shared" si="2"/>
        <v>2.0920622770964719E-2</v>
      </c>
      <c r="N7" s="20">
        <v>1.1000000000000001</v>
      </c>
      <c r="O7" s="44">
        <f t="shared" si="3"/>
        <v>4.8421708468105411</v>
      </c>
      <c r="P7" s="46">
        <v>0.55000000000000004</v>
      </c>
      <c r="Q7" s="32"/>
      <c r="R7" s="3"/>
      <c r="S7" s="3"/>
    </row>
    <row r="8" spans="1:19" x14ac:dyDescent="0.3">
      <c r="A8" s="8" t="s">
        <v>25</v>
      </c>
      <c r="B8" s="8" t="s">
        <v>26</v>
      </c>
      <c r="C8" s="8"/>
      <c r="D8" s="8"/>
      <c r="E8" s="8"/>
      <c r="F8" s="8"/>
      <c r="G8" s="21">
        <f>SUM(G3:G7)</f>
        <v>89285</v>
      </c>
      <c r="H8" s="33">
        <f>SUM(H3:H7)</f>
        <v>2973361</v>
      </c>
      <c r="I8" s="39">
        <f t="shared" si="0"/>
        <v>1</v>
      </c>
      <c r="J8" s="14"/>
      <c r="K8" s="24"/>
      <c r="L8" s="21">
        <f>SUM(L3:L7)</f>
        <v>1802910</v>
      </c>
      <c r="M8" s="26">
        <f t="shared" si="2"/>
        <v>1</v>
      </c>
      <c r="N8" s="22"/>
      <c r="O8" s="47"/>
      <c r="P8" s="47"/>
      <c r="Q8" s="32"/>
      <c r="R8" s="3"/>
      <c r="S8" s="3"/>
    </row>
    <row r="9" spans="1:19" x14ac:dyDescent="0.3">
      <c r="A9" s="3"/>
      <c r="B9" s="8" t="s">
        <v>27</v>
      </c>
      <c r="C9" s="3"/>
      <c r="D9" s="3"/>
      <c r="E9" s="3"/>
      <c r="F9" s="3"/>
      <c r="G9" s="19"/>
      <c r="H9" s="33">
        <v>3384507</v>
      </c>
      <c r="I9" s="23"/>
      <c r="J9" s="23"/>
      <c r="K9" s="23"/>
      <c r="L9" s="19"/>
      <c r="M9" s="35"/>
      <c r="N9" s="20">
        <v>1.62</v>
      </c>
      <c r="O9" s="46"/>
      <c r="P9" s="46"/>
      <c r="Q9" s="32"/>
      <c r="R9" s="3"/>
      <c r="S9" s="3"/>
    </row>
    <row r="10" spans="1:19" x14ac:dyDescent="0.3">
      <c r="A10" s="3"/>
      <c r="B10" s="3"/>
      <c r="C10" s="3"/>
      <c r="D10" s="3"/>
      <c r="E10" s="3"/>
      <c r="F10" s="3"/>
      <c r="G10" s="19"/>
      <c r="H10" s="30"/>
      <c r="I10" s="23"/>
      <c r="J10" s="23"/>
      <c r="K10" s="23"/>
      <c r="L10" s="19"/>
      <c r="M10" s="35"/>
      <c r="N10" s="20"/>
      <c r="O10" s="31"/>
      <c r="P10" s="31"/>
      <c r="Q10" s="32"/>
      <c r="R10" s="3"/>
      <c r="S10" s="3"/>
    </row>
    <row r="11" spans="1:19" x14ac:dyDescent="0.3">
      <c r="A11" s="3"/>
      <c r="B11" s="3"/>
      <c r="C11" s="8"/>
      <c r="D11" s="8"/>
      <c r="E11" s="8"/>
      <c r="F11" s="8"/>
      <c r="G11" s="21"/>
      <c r="H11" s="33"/>
      <c r="I11" s="24"/>
      <c r="J11" s="24"/>
      <c r="K11" s="24"/>
      <c r="L11" s="21"/>
      <c r="M11" s="36"/>
      <c r="N11" s="22"/>
      <c r="O11" s="34"/>
      <c r="P11" s="34"/>
      <c r="Q11" s="32"/>
      <c r="R11" s="3"/>
      <c r="S11" s="3"/>
    </row>
    <row r="12" spans="1:19" x14ac:dyDescent="0.3">
      <c r="A12" s="3"/>
      <c r="B12" s="3"/>
      <c r="C12" s="3"/>
      <c r="D12" s="3"/>
      <c r="E12" s="3"/>
      <c r="F12" s="3"/>
      <c r="G12" s="19"/>
      <c r="H12" s="30"/>
      <c r="I12" s="23"/>
      <c r="J12" s="23"/>
      <c r="K12" s="23"/>
      <c r="L12" s="19"/>
      <c r="M12" s="35"/>
      <c r="N12" s="20"/>
      <c r="O12" s="31"/>
      <c r="P12" s="31"/>
      <c r="Q12" s="32"/>
      <c r="R12" s="3"/>
      <c r="S12" s="3"/>
    </row>
    <row r="13" spans="1:19" x14ac:dyDescent="0.3">
      <c r="A13" s="3"/>
      <c r="B13" s="3"/>
      <c r="C13" s="3"/>
      <c r="D13" s="3"/>
      <c r="E13" s="3"/>
      <c r="F13" s="3"/>
      <c r="G13" s="19"/>
      <c r="H13" s="30"/>
      <c r="I13" s="23"/>
      <c r="J13" s="23"/>
      <c r="K13" s="23"/>
      <c r="L13" s="19"/>
      <c r="M13" s="35"/>
      <c r="N13" s="20"/>
      <c r="O13" s="31"/>
      <c r="P13" s="31"/>
      <c r="Q13" s="32"/>
      <c r="R13" s="3"/>
      <c r="S13" s="3"/>
    </row>
    <row r="14" spans="1:19" x14ac:dyDescent="0.3">
      <c r="A14" s="3"/>
      <c r="B14" s="3"/>
      <c r="C14" s="3"/>
      <c r="D14" s="3"/>
      <c r="E14" s="3"/>
      <c r="F14" s="3"/>
      <c r="G14" s="19"/>
      <c r="H14" s="30"/>
      <c r="I14" s="23"/>
      <c r="J14" s="23"/>
      <c r="K14" s="23"/>
      <c r="L14" s="19"/>
      <c r="M14" s="35"/>
      <c r="N14" s="20"/>
      <c r="O14" s="31"/>
      <c r="P14" s="31"/>
      <c r="Q14" s="32"/>
      <c r="R14" s="3"/>
      <c r="S14" s="3"/>
    </row>
    <row r="15" spans="1:19" x14ac:dyDescent="0.3">
      <c r="A15" s="3"/>
      <c r="B15" s="3"/>
      <c r="C15" s="3"/>
      <c r="D15" s="3"/>
      <c r="E15" s="3"/>
      <c r="F15" s="3"/>
      <c r="G15" s="19"/>
      <c r="H15" s="30"/>
      <c r="I15" s="23"/>
      <c r="J15" s="23"/>
      <c r="K15" s="23"/>
      <c r="L15" s="19"/>
      <c r="M15" s="35"/>
      <c r="N15" s="20"/>
      <c r="O15" s="31"/>
      <c r="P15" s="31"/>
      <c r="Q15" s="32"/>
      <c r="R15" s="3"/>
      <c r="S15" s="3"/>
    </row>
    <row r="16" spans="1:19" x14ac:dyDescent="0.3">
      <c r="A16" s="3"/>
      <c r="B16" s="3"/>
      <c r="C16" s="3"/>
      <c r="D16" s="48"/>
      <c r="E16" s="3"/>
      <c r="F16" s="3"/>
      <c r="G16" s="19"/>
      <c r="H16" s="30"/>
      <c r="I16" s="23"/>
      <c r="J16" s="23"/>
      <c r="K16" s="23"/>
      <c r="L16" s="19"/>
      <c r="M16" s="35"/>
      <c r="N16" s="20"/>
      <c r="O16" s="31"/>
      <c r="P16" s="31"/>
      <c r="Q16" s="32"/>
      <c r="R16" s="3"/>
      <c r="S16" s="3"/>
    </row>
    <row r="17" spans="1:19" x14ac:dyDescent="0.3">
      <c r="A17" s="3"/>
      <c r="B17" s="3"/>
      <c r="C17" s="3"/>
      <c r="D17" s="3"/>
      <c r="E17" s="3"/>
      <c r="F17" s="3"/>
      <c r="G17" s="19"/>
      <c r="H17" s="30"/>
      <c r="I17" s="23"/>
      <c r="J17" s="23"/>
      <c r="K17" s="23"/>
      <c r="L17" s="19"/>
      <c r="M17" s="35"/>
      <c r="N17" s="20"/>
      <c r="O17" s="31"/>
      <c r="P17" s="31"/>
      <c r="Q17" s="32"/>
      <c r="R17" s="3"/>
      <c r="S17" s="3"/>
    </row>
    <row r="18" spans="1:19" x14ac:dyDescent="0.3">
      <c r="A18" s="3"/>
      <c r="B18" s="3"/>
      <c r="C18" s="3"/>
      <c r="D18" s="3"/>
      <c r="E18" s="3"/>
      <c r="F18" s="3"/>
      <c r="G18" s="19"/>
      <c r="H18" s="30"/>
      <c r="I18" s="23"/>
      <c r="J18" s="23"/>
      <c r="K18" s="23"/>
      <c r="L18" s="19"/>
      <c r="M18" s="35"/>
      <c r="N18" s="20"/>
      <c r="O18" s="31"/>
      <c r="P18" s="31"/>
      <c r="Q18" s="32"/>
      <c r="R18" s="3"/>
      <c r="S18" s="3"/>
    </row>
    <row r="19" spans="1:19" x14ac:dyDescent="0.3">
      <c r="A19" s="3"/>
      <c r="B19" s="3"/>
      <c r="C19" s="3"/>
      <c r="D19" s="3"/>
      <c r="E19" s="3"/>
      <c r="F19" s="3"/>
      <c r="G19" s="19"/>
      <c r="H19" s="30"/>
      <c r="I19" s="23"/>
      <c r="J19" s="23"/>
      <c r="K19" s="23"/>
      <c r="L19" s="19"/>
      <c r="M19" s="35"/>
      <c r="N19" s="20"/>
      <c r="O19" s="31"/>
      <c r="P19" s="31"/>
      <c r="Q19" s="32"/>
      <c r="R19" s="3"/>
      <c r="S19" s="3"/>
    </row>
    <row r="20" spans="1:19" x14ac:dyDescent="0.3">
      <c r="A20" s="3"/>
      <c r="B20" s="3"/>
      <c r="C20" s="3"/>
      <c r="D20" s="3"/>
      <c r="E20" s="3"/>
      <c r="F20" s="3"/>
      <c r="G20" s="19"/>
      <c r="H20" s="30"/>
      <c r="I20" s="23"/>
      <c r="J20" s="23"/>
      <c r="K20" s="23"/>
      <c r="L20" s="19"/>
      <c r="M20" s="35"/>
      <c r="N20" s="20"/>
      <c r="O20" s="31"/>
      <c r="P20" s="31"/>
      <c r="Q20" s="32"/>
      <c r="R20" s="3"/>
      <c r="S20" s="3"/>
    </row>
  </sheetData>
  <mergeCells count="2">
    <mergeCell ref="A1:B1"/>
    <mergeCell ref="C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0"/>
  <sheetViews>
    <sheetView tabSelected="1" workbookViewId="0">
      <pane xSplit="5" topLeftCell="F1" activePane="topRight" state="frozen"/>
      <selection pane="topRight" activeCell="Q9" sqref="Q9"/>
    </sheetView>
  </sheetViews>
  <sheetFormatPr defaultColWidth="13.88671875" defaultRowHeight="14.4" x14ac:dyDescent="0.3"/>
  <cols>
    <col min="1" max="1" width="6.33203125" bestFit="1" customWidth="1"/>
    <col min="2" max="2" width="24.109375" bestFit="1" customWidth="1"/>
    <col min="3" max="3" width="9.5546875" bestFit="1" customWidth="1"/>
    <col min="4" max="4" width="10" bestFit="1" customWidth="1"/>
    <col min="5" max="5" width="14.109375" bestFit="1" customWidth="1"/>
    <col min="6" max="6" width="38.88671875" customWidth="1"/>
    <col min="7" max="7" width="12.33203125" bestFit="1" customWidth="1"/>
    <col min="8" max="8" width="11.109375" bestFit="1" customWidth="1"/>
    <col min="9" max="11" width="11.5546875" bestFit="1" customWidth="1"/>
    <col min="12" max="12" width="11.109375" bestFit="1" customWidth="1"/>
    <col min="13" max="13" width="12.6640625" style="11" bestFit="1" customWidth="1"/>
    <col min="14" max="14" width="14.44140625" style="11" bestFit="1" customWidth="1"/>
    <col min="15" max="15" width="13.88671875" customWidth="1"/>
    <col min="16" max="16" width="13.109375" bestFit="1" customWidth="1"/>
    <col min="17" max="17" width="25" bestFit="1" customWidth="1"/>
    <col min="18" max="18" width="16.5546875" bestFit="1" customWidth="1"/>
    <col min="19" max="19" width="17.33203125" bestFit="1" customWidth="1"/>
  </cols>
  <sheetData>
    <row r="1" spans="1:19" s="10" customFormat="1" ht="43.2" x14ac:dyDescent="0.3">
      <c r="A1" s="49" t="s">
        <v>38</v>
      </c>
      <c r="B1" s="50"/>
      <c r="C1" s="49" t="s">
        <v>39</v>
      </c>
      <c r="D1" s="50"/>
      <c r="E1" s="50"/>
      <c r="F1" s="12"/>
      <c r="G1" s="13" t="s">
        <v>11</v>
      </c>
      <c r="H1" s="13" t="s">
        <v>3</v>
      </c>
      <c r="I1" s="13" t="s">
        <v>28</v>
      </c>
      <c r="J1" s="13" t="s">
        <v>30</v>
      </c>
      <c r="K1" s="13" t="s">
        <v>29</v>
      </c>
      <c r="L1" s="13" t="s">
        <v>4</v>
      </c>
      <c r="M1" s="13" t="s">
        <v>31</v>
      </c>
      <c r="N1" s="13" t="s">
        <v>1</v>
      </c>
      <c r="O1" s="13" t="s">
        <v>32</v>
      </c>
      <c r="P1" s="13" t="s">
        <v>33</v>
      </c>
      <c r="Q1" s="25"/>
      <c r="R1" s="9"/>
      <c r="S1" s="9"/>
    </row>
    <row r="2" spans="1:19" s="1" customFormat="1" ht="43.2" x14ac:dyDescent="0.3">
      <c r="A2" s="12" t="s">
        <v>7</v>
      </c>
      <c r="B2" s="2" t="s">
        <v>0</v>
      </c>
      <c r="C2" s="2" t="s">
        <v>34</v>
      </c>
      <c r="D2" s="2" t="s">
        <v>13</v>
      </c>
      <c r="E2" s="2" t="s">
        <v>6</v>
      </c>
      <c r="F2" s="2" t="s">
        <v>35</v>
      </c>
      <c r="G2" s="13" t="s">
        <v>2</v>
      </c>
      <c r="H2" s="13" t="s">
        <v>2</v>
      </c>
      <c r="I2" s="13" t="s">
        <v>2</v>
      </c>
      <c r="J2" s="13" t="s">
        <v>2</v>
      </c>
      <c r="K2" s="13" t="s">
        <v>2</v>
      </c>
      <c r="L2" s="13" t="s">
        <v>2</v>
      </c>
      <c r="M2" s="13" t="s">
        <v>2</v>
      </c>
      <c r="N2" s="13" t="s">
        <v>44</v>
      </c>
      <c r="O2" s="13" t="s">
        <v>45</v>
      </c>
      <c r="P2" s="13" t="s">
        <v>44</v>
      </c>
      <c r="Q2" s="13" t="s">
        <v>36</v>
      </c>
      <c r="R2" s="2" t="s">
        <v>12</v>
      </c>
      <c r="S2" s="2" t="s">
        <v>5</v>
      </c>
    </row>
    <row r="3" spans="1:19" s="7" customFormat="1" ht="28.8" x14ac:dyDescent="0.3">
      <c r="A3" s="6" t="s">
        <v>7</v>
      </c>
      <c r="B3" s="6" t="s">
        <v>8</v>
      </c>
      <c r="C3" s="6" t="s">
        <v>9</v>
      </c>
      <c r="D3" s="6" t="s">
        <v>15</v>
      </c>
      <c r="E3" s="6" t="s">
        <v>10</v>
      </c>
      <c r="F3" s="38" t="s">
        <v>40</v>
      </c>
      <c r="G3" s="15">
        <f>7434+2740</f>
        <v>10174</v>
      </c>
      <c r="H3" s="14">
        <f>3986470</f>
        <v>3986470</v>
      </c>
      <c r="I3" s="40">
        <f t="shared" ref="I3:I8" si="0">+H3/$H$8</f>
        <v>0.22684186854692193</v>
      </c>
      <c r="J3" s="40">
        <f>+H3/$H$9</f>
        <v>0.20703351075387874</v>
      </c>
      <c r="K3" s="41">
        <f>+H3/(H3+H4+H5)</f>
        <v>0.42344346841102826</v>
      </c>
      <c r="L3" s="15">
        <f>376496+472311</f>
        <v>848807</v>
      </c>
      <c r="M3" s="43">
        <f>+L3/$L$8</f>
        <v>8.4999095239759459E-2</v>
      </c>
      <c r="N3" s="16">
        <v>1.21</v>
      </c>
      <c r="O3" s="44">
        <f>+H3/L3</f>
        <v>4.6965564610093935</v>
      </c>
      <c r="P3" s="44">
        <v>0.36</v>
      </c>
      <c r="Q3" s="27"/>
      <c r="R3" s="6"/>
      <c r="S3" s="6"/>
    </row>
    <row r="4" spans="1:19" s="5" customFormat="1" ht="28.8" x14ac:dyDescent="0.3">
      <c r="A4" s="4" t="s">
        <v>7</v>
      </c>
      <c r="B4" s="4" t="s">
        <v>16</v>
      </c>
      <c r="C4" s="4" t="s">
        <v>18</v>
      </c>
      <c r="D4" s="6" t="s">
        <v>15</v>
      </c>
      <c r="E4" s="4" t="s">
        <v>17</v>
      </c>
      <c r="F4" s="38" t="s">
        <v>41</v>
      </c>
      <c r="G4" s="17">
        <f>10+102+1547+524</f>
        <v>2183</v>
      </c>
      <c r="H4" s="28">
        <v>4289570</v>
      </c>
      <c r="I4" s="40">
        <f t="shared" si="0"/>
        <v>0.24408915006580256</v>
      </c>
      <c r="J4" s="40">
        <f t="shared" ref="J4:J7" si="1">+H4/$H$9</f>
        <v>0.2227747196704141</v>
      </c>
      <c r="K4" s="41">
        <f>+H4/(H3+H4+H5)</f>
        <v>0.45563879793197853</v>
      </c>
      <c r="L4" s="17">
        <f>62234+251687+407890+1959014</f>
        <v>2680825</v>
      </c>
      <c r="M4" s="43">
        <f t="shared" ref="M4:M8" si="2">+L4/$L$8</f>
        <v>0.26845643296547761</v>
      </c>
      <c r="N4" s="18">
        <v>2.34</v>
      </c>
      <c r="O4" s="44">
        <f t="shared" ref="O4:O7" si="3">+H4/L4</f>
        <v>1.6000932548748985</v>
      </c>
      <c r="P4" s="45">
        <v>0.25</v>
      </c>
      <c r="Q4" s="29"/>
      <c r="R4" s="4"/>
      <c r="S4" s="4"/>
    </row>
    <row r="5" spans="1:19" ht="28.8" x14ac:dyDescent="0.3">
      <c r="A5" s="4" t="s">
        <v>7</v>
      </c>
      <c r="B5" s="3" t="s">
        <v>19</v>
      </c>
      <c r="C5" s="3" t="s">
        <v>9</v>
      </c>
      <c r="D5" s="3" t="s">
        <v>20</v>
      </c>
      <c r="E5" s="3" t="s">
        <v>10</v>
      </c>
      <c r="F5" s="38" t="s">
        <v>42</v>
      </c>
      <c r="G5" s="19">
        <f>4741+143491</f>
        <v>148232</v>
      </c>
      <c r="H5" s="30">
        <v>1138369</v>
      </c>
      <c r="I5" s="40">
        <f t="shared" si="0"/>
        <v>6.4776544425491966E-2</v>
      </c>
      <c r="J5" s="40">
        <f t="shared" si="1"/>
        <v>5.9120106410780013E-2</v>
      </c>
      <c r="K5" s="41">
        <f>+H5/(H3+H4+H5)</f>
        <v>0.12091773365699324</v>
      </c>
      <c r="L5" s="19">
        <f>3009588+(4741*10)</f>
        <v>3056998</v>
      </c>
      <c r="M5" s="43">
        <f t="shared" si="2"/>
        <v>0.30612620318842115</v>
      </c>
      <c r="N5" s="20">
        <v>1.02</v>
      </c>
      <c r="O5" s="44">
        <f t="shared" si="3"/>
        <v>0.37238133619976199</v>
      </c>
      <c r="P5" s="46">
        <v>0.94</v>
      </c>
      <c r="Q5" s="32"/>
      <c r="R5" s="3"/>
      <c r="S5" s="3"/>
    </row>
    <row r="6" spans="1:19" x14ac:dyDescent="0.3">
      <c r="A6" s="4" t="s">
        <v>7</v>
      </c>
      <c r="B6" s="3" t="s">
        <v>21</v>
      </c>
      <c r="C6" s="3" t="s">
        <v>14</v>
      </c>
      <c r="D6" s="3" t="s">
        <v>15</v>
      </c>
      <c r="E6" s="3" t="s">
        <v>23</v>
      </c>
      <c r="F6" s="3" t="s">
        <v>43</v>
      </c>
      <c r="G6" s="19">
        <f>6+26+45+15+3</f>
        <v>95</v>
      </c>
      <c r="H6" s="30">
        <v>6792190</v>
      </c>
      <c r="I6" s="40">
        <f t="shared" si="0"/>
        <v>0.38649558911159942</v>
      </c>
      <c r="J6" s="40">
        <f t="shared" si="1"/>
        <v>0.35274589835302606</v>
      </c>
      <c r="K6" s="42">
        <f>+H6/(H6+H7)</f>
        <v>0.8324399846801992</v>
      </c>
      <c r="L6" s="19">
        <f>588608+1265520+528026+11474+530736</f>
        <v>2924364</v>
      </c>
      <c r="M6" s="43">
        <f t="shared" si="2"/>
        <v>0.2928443028294111</v>
      </c>
      <c r="N6" s="20">
        <v>3.01</v>
      </c>
      <c r="O6" s="44">
        <f t="shared" si="3"/>
        <v>2.3226212605544316</v>
      </c>
      <c r="P6" s="46">
        <v>0.19</v>
      </c>
      <c r="Q6" s="32"/>
      <c r="R6" s="3"/>
      <c r="S6" s="3"/>
    </row>
    <row r="7" spans="1:19" x14ac:dyDescent="0.3">
      <c r="A7" s="4" t="s">
        <v>7</v>
      </c>
      <c r="B7" s="3" t="s">
        <v>22</v>
      </c>
      <c r="C7" s="3" t="s">
        <v>14</v>
      </c>
      <c r="D7" s="3" t="s">
        <v>15</v>
      </c>
      <c r="E7" s="3" t="s">
        <v>24</v>
      </c>
      <c r="F7" s="3" t="s">
        <v>43</v>
      </c>
      <c r="G7" s="19">
        <f>11+273</f>
        <v>284</v>
      </c>
      <c r="H7" s="30">
        <v>1367185</v>
      </c>
      <c r="I7" s="40">
        <f t="shared" si="0"/>
        <v>7.779684785018412E-2</v>
      </c>
      <c r="J7" s="40">
        <f t="shared" si="1"/>
        <v>7.1003446758671637E-2</v>
      </c>
      <c r="K7" s="42">
        <f>+H7/(H6+H7)</f>
        <v>0.16756001531980083</v>
      </c>
      <c r="L7" s="19">
        <f>36471+438606</f>
        <v>475077</v>
      </c>
      <c r="M7" s="43">
        <f t="shared" si="2"/>
        <v>4.7573965776930689E-2</v>
      </c>
      <c r="N7" s="20">
        <v>2.0099999999999998</v>
      </c>
      <c r="O7" s="44">
        <f t="shared" si="3"/>
        <v>2.8778177011305535</v>
      </c>
      <c r="P7" s="46">
        <v>0.26</v>
      </c>
      <c r="Q7" s="32"/>
      <c r="R7" s="3"/>
      <c r="S7" s="3"/>
    </row>
    <row r="8" spans="1:19" x14ac:dyDescent="0.3">
      <c r="A8" s="8" t="s">
        <v>25</v>
      </c>
      <c r="B8" s="8" t="s">
        <v>26</v>
      </c>
      <c r="C8" s="8"/>
      <c r="D8" s="8"/>
      <c r="E8" s="8"/>
      <c r="F8" s="8"/>
      <c r="G8" s="21">
        <f>SUM(G3:G7)</f>
        <v>160968</v>
      </c>
      <c r="H8" s="33">
        <f>SUM(H3:H7)</f>
        <v>17573784</v>
      </c>
      <c r="I8" s="39">
        <f t="shared" si="0"/>
        <v>1</v>
      </c>
      <c r="J8" s="39">
        <f>SUM(J3:J7)</f>
        <v>0.91267768194677057</v>
      </c>
      <c r="K8" s="24"/>
      <c r="L8" s="21">
        <f>SUM(L3:L7)</f>
        <v>9986071</v>
      </c>
      <c r="M8" s="26">
        <f t="shared" si="2"/>
        <v>1</v>
      </c>
      <c r="N8" s="22"/>
      <c r="O8" s="34"/>
      <c r="P8" s="34"/>
      <c r="Q8" s="32"/>
      <c r="R8" s="3"/>
      <c r="S8" s="3"/>
    </row>
    <row r="9" spans="1:19" x14ac:dyDescent="0.3">
      <c r="A9" s="3"/>
      <c r="B9" s="8" t="s">
        <v>27</v>
      </c>
      <c r="C9" s="3"/>
      <c r="D9" s="3"/>
      <c r="E9" s="3"/>
      <c r="F9" s="3"/>
      <c r="G9" s="19"/>
      <c r="H9" s="33">
        <v>19255192</v>
      </c>
      <c r="I9" s="23"/>
      <c r="J9" s="23"/>
      <c r="K9" s="23"/>
      <c r="L9" s="19"/>
      <c r="M9" s="35"/>
      <c r="N9" s="20">
        <v>2.12</v>
      </c>
      <c r="O9" s="31"/>
      <c r="P9" s="31"/>
      <c r="Q9" s="32"/>
      <c r="R9" s="3"/>
      <c r="S9" s="3"/>
    </row>
    <row r="10" spans="1:19" x14ac:dyDescent="0.3">
      <c r="A10" s="3"/>
      <c r="B10" s="3"/>
      <c r="C10" s="3"/>
      <c r="D10" s="3"/>
      <c r="E10" s="3"/>
      <c r="F10" s="3"/>
      <c r="G10" s="19"/>
      <c r="H10" s="30"/>
      <c r="I10" s="23"/>
      <c r="J10" s="23"/>
      <c r="K10" s="23"/>
      <c r="L10" s="19"/>
      <c r="M10" s="35"/>
      <c r="N10" s="20"/>
      <c r="O10" s="31"/>
      <c r="P10" s="31"/>
      <c r="Q10" s="32"/>
      <c r="R10" s="3"/>
      <c r="S10" s="3"/>
    </row>
    <row r="11" spans="1:19" x14ac:dyDescent="0.3">
      <c r="A11" s="3"/>
      <c r="B11" s="3"/>
      <c r="C11" s="8"/>
      <c r="D11" s="8"/>
      <c r="E11" s="8"/>
      <c r="F11" s="8"/>
      <c r="G11" s="21"/>
      <c r="H11" s="33"/>
      <c r="I11" s="24"/>
      <c r="J11" s="24"/>
      <c r="K11" s="24"/>
      <c r="L11" s="21"/>
      <c r="M11" s="36"/>
      <c r="N11" s="22"/>
      <c r="O11" s="34"/>
      <c r="P11" s="34"/>
      <c r="Q11" s="32"/>
      <c r="R11" s="3"/>
      <c r="S11" s="3"/>
    </row>
    <row r="12" spans="1:19" x14ac:dyDescent="0.3">
      <c r="A12" s="3"/>
      <c r="B12" s="3"/>
      <c r="C12" s="3"/>
      <c r="D12" s="3"/>
      <c r="E12" s="3"/>
      <c r="F12" s="3"/>
      <c r="G12" s="19"/>
      <c r="H12" s="30"/>
      <c r="I12" s="23"/>
      <c r="J12" s="23"/>
      <c r="K12" s="23"/>
      <c r="L12" s="19"/>
      <c r="M12" s="35"/>
      <c r="N12" s="20"/>
      <c r="O12" s="31"/>
      <c r="P12" s="31"/>
      <c r="Q12" s="32"/>
      <c r="R12" s="3"/>
      <c r="S12" s="3"/>
    </row>
    <row r="13" spans="1:19" x14ac:dyDescent="0.3">
      <c r="A13" s="3"/>
      <c r="B13" s="3"/>
      <c r="C13" s="3"/>
      <c r="D13" s="3"/>
      <c r="E13" s="3"/>
      <c r="F13" s="3"/>
      <c r="G13" s="19"/>
      <c r="H13" s="30"/>
      <c r="I13" s="23"/>
      <c r="J13" s="23"/>
      <c r="K13" s="23"/>
      <c r="L13" s="19"/>
      <c r="M13" s="35"/>
      <c r="N13" s="20"/>
      <c r="O13" s="31"/>
      <c r="P13" s="31"/>
      <c r="Q13" s="32"/>
      <c r="R13" s="3"/>
      <c r="S13" s="3"/>
    </row>
    <row r="14" spans="1:19" x14ac:dyDescent="0.3">
      <c r="A14" s="3"/>
      <c r="B14" s="3"/>
      <c r="C14" s="3"/>
      <c r="D14" s="3"/>
      <c r="E14" s="3"/>
      <c r="F14" s="3"/>
      <c r="G14" s="19"/>
      <c r="H14" s="30"/>
      <c r="I14" s="23"/>
      <c r="J14" s="23"/>
      <c r="K14" s="23"/>
      <c r="L14" s="19"/>
      <c r="M14" s="35"/>
      <c r="N14" s="20"/>
      <c r="O14" s="31"/>
      <c r="P14" s="31"/>
      <c r="Q14" s="32"/>
      <c r="R14" s="3"/>
      <c r="S14" s="3"/>
    </row>
    <row r="15" spans="1:19" x14ac:dyDescent="0.3">
      <c r="A15" s="3"/>
      <c r="B15" s="3"/>
      <c r="C15" s="3"/>
      <c r="D15" s="3"/>
      <c r="E15" s="3"/>
      <c r="F15" s="3"/>
      <c r="G15" s="19"/>
      <c r="H15" s="30"/>
      <c r="I15" s="23"/>
      <c r="J15" s="23"/>
      <c r="K15" s="23"/>
      <c r="L15" s="19"/>
      <c r="M15" s="35"/>
      <c r="N15" s="20"/>
      <c r="O15" s="31"/>
      <c r="P15" s="31"/>
      <c r="Q15" s="32"/>
      <c r="R15" s="3"/>
      <c r="S15" s="3"/>
    </row>
    <row r="16" spans="1:19" x14ac:dyDescent="0.3">
      <c r="A16" s="3"/>
      <c r="B16" s="3"/>
      <c r="C16" s="3"/>
      <c r="D16" s="3"/>
      <c r="E16" s="3"/>
      <c r="F16" s="3"/>
      <c r="G16" s="19"/>
      <c r="H16" s="30"/>
      <c r="I16" s="23"/>
      <c r="J16" s="23"/>
      <c r="K16" s="23"/>
      <c r="L16" s="19"/>
      <c r="M16" s="35"/>
      <c r="N16" s="20"/>
      <c r="O16" s="31"/>
      <c r="P16" s="31"/>
      <c r="Q16" s="32"/>
      <c r="R16" s="3"/>
      <c r="S16" s="3"/>
    </row>
    <row r="17" spans="1:19" x14ac:dyDescent="0.3">
      <c r="A17" s="3"/>
      <c r="B17" s="3"/>
      <c r="C17" s="3"/>
      <c r="D17" s="3"/>
      <c r="E17" s="3"/>
      <c r="F17" s="3"/>
      <c r="G17" s="19"/>
      <c r="H17" s="30"/>
      <c r="I17" s="23"/>
      <c r="J17" s="23"/>
      <c r="K17" s="23"/>
      <c r="L17" s="19"/>
      <c r="M17" s="35"/>
      <c r="N17" s="20"/>
      <c r="O17" s="31"/>
      <c r="P17" s="31"/>
      <c r="Q17" s="32"/>
      <c r="R17" s="3"/>
      <c r="S17" s="3"/>
    </row>
    <row r="18" spans="1:19" x14ac:dyDescent="0.3">
      <c r="A18" s="3"/>
      <c r="B18" s="3"/>
      <c r="C18" s="3"/>
      <c r="D18" s="3"/>
      <c r="E18" s="3"/>
      <c r="F18" s="3"/>
      <c r="G18" s="19"/>
      <c r="H18" s="30"/>
      <c r="I18" s="23"/>
      <c r="J18" s="23"/>
      <c r="K18" s="23"/>
      <c r="L18" s="19"/>
      <c r="M18" s="35"/>
      <c r="N18" s="20"/>
      <c r="O18" s="31"/>
      <c r="P18" s="31"/>
      <c r="Q18" s="32"/>
      <c r="R18" s="3"/>
      <c r="S18" s="3"/>
    </row>
    <row r="19" spans="1:19" x14ac:dyDescent="0.3">
      <c r="A19" s="3"/>
      <c r="B19" s="3"/>
      <c r="C19" s="3"/>
      <c r="D19" s="3"/>
      <c r="E19" s="3"/>
      <c r="F19" s="3"/>
      <c r="G19" s="19"/>
      <c r="H19" s="30"/>
      <c r="I19" s="23"/>
      <c r="J19" s="23"/>
      <c r="K19" s="23"/>
      <c r="L19" s="19"/>
      <c r="M19" s="35"/>
      <c r="N19" s="20"/>
      <c r="O19" s="31"/>
      <c r="P19" s="31"/>
      <c r="Q19" s="32"/>
      <c r="R19" s="3"/>
      <c r="S19" s="3"/>
    </row>
    <row r="20" spans="1:19" x14ac:dyDescent="0.3">
      <c r="A20" s="3"/>
      <c r="B20" s="3"/>
      <c r="C20" s="3"/>
      <c r="D20" s="3"/>
      <c r="E20" s="3"/>
      <c r="F20" s="3"/>
      <c r="G20" s="19"/>
      <c r="H20" s="30"/>
      <c r="I20" s="23"/>
      <c r="J20" s="23"/>
      <c r="K20" s="23"/>
      <c r="L20" s="19"/>
      <c r="M20" s="35"/>
      <c r="N20" s="20"/>
      <c r="O20" s="31"/>
      <c r="P20" s="31"/>
      <c r="Q20" s="32"/>
      <c r="R20" s="3"/>
      <c r="S20" s="3"/>
    </row>
  </sheetData>
  <mergeCells count="2">
    <mergeCell ref="A1:B1"/>
    <mergeCell ref="C1:E1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DBA014E726C44958914FBD2D29280" ma:contentTypeVersion="3" ma:contentTypeDescription="Create a new document." ma:contentTypeScope="" ma:versionID="7fc0fb2f7cecec95956f1b0cf33f9c8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6bdfb70f3e56c498ff44e6faf670e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2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F82AD2-E954-4A6B-925D-2C5323A399AA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E60EE3A-A3A3-4E24-BBDF-C602B9B63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6964AAA-E218-4B0D-8204-2B7EA517D8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North Shore Gas</vt:lpstr>
      <vt:lpstr>Peoples Gas</vt:lpstr>
    </vt:vector>
  </TitlesOfParts>
  <Company>AMERESCO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Nathan, Susan</dc:creator>
  <cp:lastModifiedBy>Celia Christensen</cp:lastModifiedBy>
  <dcterms:created xsi:type="dcterms:W3CDTF">2015-07-28T20:22:39Z</dcterms:created>
  <dcterms:modified xsi:type="dcterms:W3CDTF">2015-09-22T00:16:14Z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0x010100AB7DBA014E726C44958914FBD2D29280</vt:lpwstr>
  </property>
</Properties>
</file>