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10440" activeTab="1"/>
  </bookViews>
  <sheets>
    <sheet name="PY1 Exp. - Comparison" sheetId="1" r:id="rId1"/>
    <sheet name="PY1 Exp. - Breakdow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<sst xmlns="http://schemas.openxmlformats.org/spreadsheetml/2006/main" count="64" uniqueCount="47">
  <si>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Residential lighting</t>
  </si>
  <si>
    <t>Appliance recycling</t>
  </si>
  <si>
    <t>CACES</t>
  </si>
  <si>
    <t>Total Residential Programs</t>
  </si>
  <si>
    <t>C&amp;I Prescriptive</t>
  </si>
  <si>
    <t>C&amp;I Custom</t>
  </si>
  <si>
    <t>C&amp;I Retrocommissioning</t>
  </si>
  <si>
    <t>Small C&amp;I CFL Intro Kit</t>
  </si>
  <si>
    <t>C&amp;I New Construction</t>
  </si>
  <si>
    <t>Demand Response</t>
  </si>
  <si>
    <t>Other Portfolio Costs</t>
  </si>
  <si>
    <t>Total Portfolio Costs</t>
  </si>
  <si>
    <t>Program Year 1 Expenses</t>
  </si>
  <si>
    <t>DCEO</t>
  </si>
  <si>
    <t>Multi-family all-electric sweep</t>
  </si>
  <si>
    <t>RESIDENTIAL EE PROGRAM COSTS</t>
  </si>
  <si>
    <t>C&amp;I EE PROGRAM COSTS</t>
  </si>
  <si>
    <t>OTHER COSTS</t>
  </si>
  <si>
    <t xml:space="preserve">Total Other </t>
  </si>
  <si>
    <t>Rider EDA Expenses</t>
  </si>
  <si>
    <t>ComEd Labor</t>
  </si>
  <si>
    <t>Total C&amp;I Programs</t>
  </si>
  <si>
    <t>R&amp;D / Emerging Technologies</t>
  </si>
  <si>
    <t>PY1 Expenses - Plan vs. Actual Comparison</t>
  </si>
  <si>
    <t>M&amp;V</t>
  </si>
  <si>
    <t>Educational / Outreach</t>
  </si>
  <si>
    <t>b</t>
  </si>
  <si>
    <t>c</t>
  </si>
  <si>
    <t>e</t>
  </si>
  <si>
    <t>f</t>
  </si>
  <si>
    <t>a+b+c</t>
  </si>
  <si>
    <t>d+e</t>
  </si>
  <si>
    <t>Plan Budget</t>
  </si>
  <si>
    <t>Actual Expenditures</t>
  </si>
  <si>
    <t>Contractor Costs</t>
  </si>
  <si>
    <t>Incentive Costs</t>
  </si>
  <si>
    <t>Marketing Costs</t>
  </si>
  <si>
    <t xml:space="preserve">Total C&amp;I Programs </t>
  </si>
  <si>
    <t>TOTAL
 Non-Labor Costs</t>
  </si>
  <si>
    <t>a</t>
  </si>
  <si>
    <t>TOTAL
Rider EDA Expenses</t>
  </si>
  <si>
    <t>OTHER PORTFOLIO COSTS</t>
  </si>
  <si>
    <t>EIO / Energy Star</t>
  </si>
  <si>
    <t>Portfolio Administration</t>
  </si>
  <si>
    <t>Measurement &amp; Verification</t>
  </si>
  <si>
    <t>Educational Outreach</t>
  </si>
  <si>
    <t>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</si>
</sst>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6"/>
      <name val="Arial"/>
      <family val="0"/>
    </font>
    <font>
      <b/>
      <i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0" fontId="3" fillId="34" borderId="10" xfId="0" applyFont="1" applyFill="1" applyBorder="1" applyAlignment="1">
      <alignment horizontal="right"/>
    </xf>
    <xf numFmtId="44" fontId="3" fillId="34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4" fontId="3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44" fontId="0" fillId="0" borderId="15" xfId="0" applyNumberFormat="1" applyBorder="1" applyAlignment="1">
      <alignment/>
    </xf>
    <xf numFmtId="44" fontId="3" fillId="34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44" fontId="3" fillId="34" borderId="16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0" fillId="34" borderId="17" xfId="0" applyFill="1" applyBorder="1" applyAlignment="1">
      <alignment/>
    </xf>
    <xf numFmtId="0" fontId="7" fillId="33" borderId="18" xfId="0" applyFont="1" applyFill="1" applyBorder="1" applyAlignment="1">
      <alignment/>
    </xf>
    <xf numFmtId="44" fontId="0" fillId="0" borderId="18" xfId="0" applyNumberFormat="1" applyBorder="1" applyAlignment="1">
      <alignment/>
    </xf>
    <xf numFmtId="44" fontId="3" fillId="34" borderId="18" xfId="44" applyFont="1" applyFill="1" applyBorder="1" applyAlignment="1">
      <alignment/>
    </xf>
    <xf numFmtId="44" fontId="3" fillId="34" borderId="19" xfId="0" applyNumberFormat="1" applyFont="1" applyFill="1" applyBorder="1" applyAlignment="1">
      <alignment/>
    </xf>
    <xf numFmtId="44" fontId="7" fillId="33" borderId="16" xfId="44" applyFont="1" applyFill="1" applyBorder="1" applyAlignment="1">
      <alignment/>
    </xf>
    <xf numFmtId="44" fontId="3" fillId="34" borderId="16" xfId="44" applyFont="1" applyFill="1" applyBorder="1" applyAlignment="1">
      <alignment/>
    </xf>
    <xf numFmtId="44" fontId="3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44" fontId="3" fillId="0" borderId="16" xfId="44" applyFont="1" applyBorder="1" applyAlignment="1">
      <alignment/>
    </xf>
    <xf numFmtId="44" fontId="3" fillId="0" borderId="0" xfId="44" applyFont="1" applyFill="1" applyAlignment="1">
      <alignment/>
    </xf>
    <xf numFmtId="44" fontId="3" fillId="0" borderId="0" xfId="0" applyNumberFormat="1" applyFont="1" applyFill="1" applyAlignment="1">
      <alignment/>
    </xf>
    <xf numFmtId="0" fontId="9" fillId="34" borderId="11" xfId="0" applyFont="1" applyFill="1" applyBorder="1" applyAlignment="1">
      <alignment horizontal="center" wrapText="1"/>
    </xf>
    <xf numFmtId="44" fontId="9" fillId="34" borderId="16" xfId="44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3" fillId="0" borderId="21" xfId="0" applyFont="1" applyBorder="1" applyAlignment="1">
      <alignment/>
    </xf>
    <xf numFmtId="44" fontId="3" fillId="0" borderId="22" xfId="44" applyFont="1" applyBorder="1" applyAlignment="1">
      <alignment/>
    </xf>
    <xf numFmtId="44" fontId="3" fillId="0" borderId="23" xfId="44" applyFont="1" applyBorder="1" applyAlignment="1">
      <alignment/>
    </xf>
    <xf numFmtId="0" fontId="3" fillId="34" borderId="24" xfId="0" applyFont="1" applyFill="1" applyBorder="1" applyAlignment="1">
      <alignment horizontal="right"/>
    </xf>
    <xf numFmtId="44" fontId="3" fillId="34" borderId="25" xfId="44" applyFont="1" applyFill="1" applyBorder="1" applyAlignment="1">
      <alignment/>
    </xf>
    <xf numFmtId="44" fontId="3" fillId="34" borderId="26" xfId="44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/>
    </xf>
    <xf numFmtId="0" fontId="3" fillId="34" borderId="30" xfId="0" applyFont="1" applyFill="1" applyBorder="1" applyAlignment="1">
      <alignment horizontal="center" wrapText="1"/>
    </xf>
    <xf numFmtId="44" fontId="3" fillId="34" borderId="31" xfId="44" applyFont="1" applyFill="1" applyBorder="1" applyAlignment="1">
      <alignment horizontal="center" wrapText="1"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3" fillId="34" borderId="32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/>
    </xf>
    <xf numFmtId="44" fontId="0" fillId="0" borderId="19" xfId="44" applyFont="1" applyBorder="1" applyAlignment="1">
      <alignment/>
    </xf>
    <xf numFmtId="44" fontId="0" fillId="0" borderId="19" xfId="44" applyFont="1" applyFill="1" applyBorder="1" applyAlignment="1">
      <alignment/>
    </xf>
    <xf numFmtId="44" fontId="3" fillId="34" borderId="15" xfId="44" applyFont="1" applyFill="1" applyBorder="1" applyAlignment="1">
      <alignment/>
    </xf>
    <xf numFmtId="44" fontId="3" fillId="34" borderId="33" xfId="44" applyFont="1" applyFill="1" applyBorder="1" applyAlignment="1">
      <alignment horizontal="center" wrapText="1"/>
    </xf>
    <xf numFmtId="44" fontId="0" fillId="0" borderId="18" xfId="44" applyFont="1" applyBorder="1" applyAlignment="1">
      <alignment/>
    </xf>
    <xf numFmtId="0" fontId="0" fillId="0" borderId="34" xfId="0" applyFont="1" applyFill="1" applyBorder="1" applyAlignment="1">
      <alignment/>
    </xf>
    <xf numFmtId="44" fontId="0" fillId="0" borderId="35" xfId="44" applyFont="1" applyFill="1" applyBorder="1" applyAlignment="1">
      <alignment/>
    </xf>
    <xf numFmtId="44" fontId="0" fillId="0" borderId="36" xfId="44" applyFont="1" applyFill="1" applyBorder="1" applyAlignment="1">
      <alignment/>
    </xf>
    <xf numFmtId="44" fontId="3" fillId="0" borderId="37" xfId="44" applyFont="1" applyFill="1" applyBorder="1" applyAlignment="1">
      <alignment/>
    </xf>
    <xf numFmtId="44" fontId="3" fillId="34" borderId="38" xfId="0" applyNumberFormat="1" applyFont="1" applyFill="1" applyBorder="1" applyAlignment="1">
      <alignment/>
    </xf>
    <xf numFmtId="44" fontId="3" fillId="34" borderId="39" xfId="0" applyNumberFormat="1" applyFont="1" applyFill="1" applyBorder="1" applyAlignment="1">
      <alignment/>
    </xf>
    <xf numFmtId="0" fontId="9" fillId="34" borderId="40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44" fontId="3" fillId="0" borderId="15" xfId="0" applyNumberFormat="1" applyFont="1" applyFill="1" applyBorder="1" applyAlignment="1">
      <alignment/>
    </xf>
    <xf numFmtId="44" fontId="3" fillId="0" borderId="41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 wrapText="1"/>
    </xf>
    <xf numFmtId="44" fontId="0" fillId="0" borderId="16" xfId="0" applyNumberFormat="1" applyBorder="1" applyAlignment="1">
      <alignment/>
    </xf>
    <xf numFmtId="44" fontId="0" fillId="0" borderId="37" xfId="0" applyNumberFormat="1" applyFill="1" applyBorder="1" applyAlignment="1">
      <alignment/>
    </xf>
    <xf numFmtId="44" fontId="0" fillId="0" borderId="16" xfId="44" applyFont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1" xfId="44" applyFont="1" applyFill="1" applyBorder="1" applyAlignment="1">
      <alignment horizontal="center"/>
    </xf>
    <xf numFmtId="0" fontId="0" fillId="0" borderId="42" xfId="0" applyBorder="1" applyAlignment="1">
      <alignment/>
    </xf>
    <xf numFmtId="44" fontId="0" fillId="0" borderId="0" xfId="0" applyNumberFormat="1" applyBorder="1" applyAlignment="1">
      <alignment/>
    </xf>
    <xf numFmtId="0" fontId="10" fillId="0" borderId="42" xfId="0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0" applyNumberFormat="1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0" fillId="0" borderId="29" xfId="0" applyFont="1" applyBorder="1" applyAlignment="1">
      <alignment/>
    </xf>
    <xf numFmtId="44" fontId="0" fillId="0" borderId="44" xfId="44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0" fontId="7" fillId="33" borderId="45" xfId="0" applyFont="1" applyFill="1" applyBorder="1" applyAlignment="1">
      <alignment/>
    </xf>
    <xf numFmtId="44" fontId="0" fillId="0" borderId="46" xfId="0" applyNumberFormat="1" applyBorder="1" applyAlignment="1">
      <alignment/>
    </xf>
    <xf numFmtId="44" fontId="0" fillId="0" borderId="38" xfId="44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4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2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26.140625" style="0" customWidth="1"/>
    <col min="2" max="2" width="17.00390625" style="2" customWidth="1"/>
    <col min="3" max="3" width="17.421875" style="0" customWidth="1"/>
    <col min="5" max="5" width="16.7109375" style="0" customWidth="1"/>
    <col min="6" max="6" width="19.140625" style="0" customWidth="1"/>
  </cols>
  <sheetData>
    <row r="1" ht="20.25">
      <c r="A1" s="28" t="s">
        <v>23</v>
      </c>
    </row>
    <row r="2" ht="13.5" thickBot="1"/>
    <row r="3" spans="1:7" ht="42" customHeight="1" thickTop="1">
      <c r="A3" s="20"/>
      <c r="B3" s="54" t="s">
        <v>32</v>
      </c>
      <c r="C3" s="42" t="s">
        <v>33</v>
      </c>
      <c r="D3" s="72"/>
      <c r="E3" s="46"/>
      <c r="F3" s="46"/>
      <c r="G3" s="46"/>
    </row>
    <row r="4" spans="1:7" ht="16.5" customHeight="1">
      <c r="A4" s="5" t="s">
        <v>15</v>
      </c>
      <c r="B4" s="21"/>
      <c r="C4" s="14"/>
      <c r="D4" s="72"/>
      <c r="E4" s="79"/>
      <c r="F4" s="46"/>
      <c r="G4" s="46"/>
    </row>
    <row r="5" spans="1:7" ht="15.75" customHeight="1">
      <c r="A5" s="7" t="s">
        <v>0</v>
      </c>
      <c r="B5" s="55">
        <v>7200000</v>
      </c>
      <c r="C5" s="15">
        <f>'PY1 Exp. - Breakdown'!$G$7</f>
        <v>5519991.342</v>
      </c>
      <c r="D5" s="72"/>
      <c r="E5" s="46"/>
      <c r="F5" s="46"/>
      <c r="G5" s="46"/>
    </row>
    <row r="6" spans="1:7" ht="15.75" customHeight="1">
      <c r="A6" s="7" t="s">
        <v>1</v>
      </c>
      <c r="B6" s="55">
        <v>2100000</v>
      </c>
      <c r="C6" s="15">
        <f>'PY1 Exp. - Breakdown'!$G$8</f>
        <v>2113892.412</v>
      </c>
      <c r="D6" s="72"/>
      <c r="E6" s="46"/>
      <c r="F6" s="46"/>
      <c r="G6" s="46"/>
    </row>
    <row r="7" spans="1:7" ht="15.75" customHeight="1">
      <c r="A7" s="7" t="s">
        <v>14</v>
      </c>
      <c r="B7" s="55">
        <v>800000</v>
      </c>
      <c r="C7" s="15">
        <f>'PY1 Exp. - Breakdown'!$G$9</f>
        <v>707405.442</v>
      </c>
      <c r="D7" s="72"/>
      <c r="E7" s="46"/>
      <c r="F7" s="46"/>
      <c r="G7" s="46"/>
    </row>
    <row r="8" spans="1:7" ht="15.75" customHeight="1">
      <c r="A8" s="7" t="s">
        <v>2</v>
      </c>
      <c r="B8" s="55">
        <v>100000</v>
      </c>
      <c r="C8" s="15">
        <f>'PY1 Exp. - Breakdown'!$G$10</f>
        <v>467351.76599999995</v>
      </c>
      <c r="D8" s="72"/>
      <c r="E8" s="46"/>
      <c r="F8" s="46"/>
      <c r="G8" s="46"/>
    </row>
    <row r="9" spans="1:7" ht="15.75" customHeight="1">
      <c r="A9" s="9" t="s">
        <v>3</v>
      </c>
      <c r="B9" s="23">
        <f>SUM(B5:B8)</f>
        <v>10200000</v>
      </c>
      <c r="C9" s="53">
        <f>SUM(C5:C8)</f>
        <v>8808640.962000001</v>
      </c>
      <c r="D9" s="72"/>
      <c r="E9" s="47"/>
      <c r="F9" s="73"/>
      <c r="G9" s="46"/>
    </row>
    <row r="10" spans="1:7" ht="16.5" customHeight="1">
      <c r="A10" s="5" t="s">
        <v>16</v>
      </c>
      <c r="B10" s="21"/>
      <c r="C10" s="14"/>
      <c r="D10" s="72"/>
      <c r="E10" s="46"/>
      <c r="F10" s="46"/>
      <c r="G10" s="46"/>
    </row>
    <row r="11" spans="1:7" ht="15.75" customHeight="1">
      <c r="A11" s="7" t="s">
        <v>4</v>
      </c>
      <c r="B11" s="55">
        <v>7000000</v>
      </c>
      <c r="C11" s="15">
        <f>'PY1 Exp. - Breakdown'!G13</f>
        <v>8655569.8832</v>
      </c>
      <c r="D11" s="72"/>
      <c r="E11" s="46"/>
      <c r="F11" s="46"/>
      <c r="G11" s="46"/>
    </row>
    <row r="12" spans="1:7" ht="15.75" customHeight="1">
      <c r="A12" s="7" t="s">
        <v>5</v>
      </c>
      <c r="B12" s="55">
        <v>2500000</v>
      </c>
      <c r="C12" s="15">
        <f>'PY1 Exp. - Breakdown'!G14</f>
        <v>2163989.2508</v>
      </c>
      <c r="D12" s="72"/>
      <c r="E12" s="46"/>
      <c r="F12" s="46"/>
      <c r="G12" s="46"/>
    </row>
    <row r="13" spans="1:7" ht="15.75" customHeight="1">
      <c r="A13" s="7" t="s">
        <v>6</v>
      </c>
      <c r="B13" s="55">
        <v>400000</v>
      </c>
      <c r="C13" s="15">
        <f>'PY1 Exp. - Breakdown'!G15</f>
        <v>492520.17600000004</v>
      </c>
      <c r="D13" s="72"/>
      <c r="E13" s="46"/>
      <c r="F13" s="46"/>
      <c r="G13" s="46"/>
    </row>
    <row r="14" spans="1:7" ht="15.75" customHeight="1">
      <c r="A14" s="7" t="s">
        <v>7</v>
      </c>
      <c r="B14" s="55">
        <v>800000</v>
      </c>
      <c r="C14" s="15">
        <f>'PY1 Exp. - Breakdown'!G16</f>
        <v>681470.5460000001</v>
      </c>
      <c r="D14" s="72"/>
      <c r="E14" s="46"/>
      <c r="F14" s="46"/>
      <c r="G14" s="46"/>
    </row>
    <row r="15" spans="1:7" ht="15.75" customHeight="1">
      <c r="A15" s="7" t="s">
        <v>8</v>
      </c>
      <c r="B15" s="55">
        <v>100000</v>
      </c>
      <c r="C15" s="15">
        <f>'PY1 Exp. - Breakdown'!G17</f>
        <v>100000</v>
      </c>
      <c r="D15" s="72"/>
      <c r="E15" s="46"/>
      <c r="F15" s="46"/>
      <c r="G15" s="46"/>
    </row>
    <row r="16" spans="1:7" ht="15.75" customHeight="1">
      <c r="A16" s="9" t="s">
        <v>21</v>
      </c>
      <c r="B16" s="23">
        <f>SUM(B11:B15)</f>
        <v>10800000</v>
      </c>
      <c r="C16" s="53">
        <f>SUM(C11:C15)</f>
        <v>12093549.856</v>
      </c>
      <c r="D16" s="80"/>
      <c r="E16" s="81"/>
      <c r="F16" s="82"/>
      <c r="G16" s="46"/>
    </row>
    <row r="17" spans="1:7" ht="15.75" customHeight="1">
      <c r="A17" s="84" t="s">
        <v>17</v>
      </c>
      <c r="B17" s="85"/>
      <c r="C17" s="91"/>
      <c r="D17" s="80"/>
      <c r="E17" s="83"/>
      <c r="F17" s="83"/>
      <c r="G17" s="46"/>
    </row>
    <row r="18" spans="1:7" ht="15.75" customHeight="1">
      <c r="A18" s="88" t="s">
        <v>9</v>
      </c>
      <c r="B18" s="89">
        <v>800000</v>
      </c>
      <c r="C18" s="90">
        <v>476027.7</v>
      </c>
      <c r="D18" s="74"/>
      <c r="E18" s="75"/>
      <c r="F18" s="76"/>
      <c r="G18" s="46"/>
    </row>
    <row r="19" spans="1:7" ht="15.75" customHeight="1">
      <c r="A19" s="86" t="s">
        <v>13</v>
      </c>
      <c r="B19" s="87">
        <v>9500000</v>
      </c>
      <c r="C19" s="92">
        <f>'PY1 Exp. - Breakdown'!$G$21</f>
        <v>6949809.14</v>
      </c>
      <c r="D19" s="72"/>
      <c r="E19" s="46"/>
      <c r="F19" s="46"/>
      <c r="G19" s="46"/>
    </row>
    <row r="20" spans="1:7" ht="15.75" customHeight="1">
      <c r="A20" s="7" t="s">
        <v>22</v>
      </c>
      <c r="B20" s="8">
        <v>1000000</v>
      </c>
      <c r="C20" s="22">
        <v>628266.58</v>
      </c>
      <c r="D20" s="72"/>
      <c r="E20" s="46"/>
      <c r="F20" s="46"/>
      <c r="G20" s="46"/>
    </row>
    <row r="21" spans="1:7" ht="15.75" customHeight="1">
      <c r="A21" s="7" t="s">
        <v>24</v>
      </c>
      <c r="B21" s="8">
        <v>1200000</v>
      </c>
      <c r="C21" s="22">
        <v>1200000</v>
      </c>
      <c r="D21" s="72"/>
      <c r="E21" s="46"/>
      <c r="F21" s="46"/>
      <c r="G21" s="46"/>
    </row>
    <row r="22" spans="1:7" ht="15.75" customHeight="1">
      <c r="A22" s="7" t="s">
        <v>25</v>
      </c>
      <c r="B22" s="8">
        <v>3000000</v>
      </c>
      <c r="C22" s="22">
        <v>1685306.55</v>
      </c>
      <c r="D22" s="72"/>
      <c r="E22" s="77"/>
      <c r="F22" s="46"/>
      <c r="G22" s="46"/>
    </row>
    <row r="23" spans="1:7" ht="15.75" customHeight="1">
      <c r="A23" s="7" t="s">
        <v>10</v>
      </c>
      <c r="B23" s="8">
        <v>2900000</v>
      </c>
      <c r="C23" s="22">
        <v>2464358.8</v>
      </c>
      <c r="D23" s="72"/>
      <c r="E23" s="78"/>
      <c r="F23" s="46"/>
      <c r="G23" s="46"/>
    </row>
    <row r="24" spans="1:7" ht="15.75" customHeight="1" thickBot="1">
      <c r="A24" s="38" t="s">
        <v>18</v>
      </c>
      <c r="B24" s="39">
        <f>SUM(B18:B23)</f>
        <v>18400000</v>
      </c>
      <c r="C24" s="40">
        <f>SUM(C18:C23)</f>
        <v>13403768.77</v>
      </c>
      <c r="D24" s="72"/>
      <c r="E24" s="73"/>
      <c r="F24" s="46"/>
      <c r="G24" s="46"/>
    </row>
    <row r="25" spans="1:7" ht="20.25" customHeight="1" thickBot="1">
      <c r="A25" s="35" t="s">
        <v>11</v>
      </c>
      <c r="B25" s="36">
        <f>B9+B16+B24</f>
        <v>39400000</v>
      </c>
      <c r="C25" s="37">
        <f>C9+C16+C24</f>
        <v>34305959.588</v>
      </c>
      <c r="D25" s="72"/>
      <c r="E25" s="46"/>
      <c r="F25" s="46"/>
      <c r="G25" s="46"/>
    </row>
    <row r="26" ht="13.5" thickTop="1"/>
    <row r="27" ht="12.75">
      <c r="C27" s="2"/>
    </row>
    <row r="28" ht="12.75">
      <c r="C28" s="19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">
      <selection activeCell="J9" sqref="J9"/>
    </sheetView>
  </sheetViews>
  <sheetFormatPr defaultColWidth="9.140625" defaultRowHeight="12.75"/>
  <cols>
    <col min="1" max="1" width="28.421875" style="0" customWidth="1"/>
    <col min="2" max="4" width="15.7109375" style="0" customWidth="1"/>
    <col min="5" max="5" width="15.7109375" style="2" customWidth="1"/>
    <col min="6" max="6" width="14.28125" style="0" customWidth="1"/>
    <col min="7" max="7" width="15.8515625" style="3" customWidth="1"/>
    <col min="8" max="8" width="3.140625" style="3" customWidth="1"/>
  </cols>
  <sheetData>
    <row r="1" ht="18" thickBot="1">
      <c r="A1" s="1" t="s">
        <v>12</v>
      </c>
    </row>
    <row r="2" spans="1:9" ht="19.5" customHeight="1" thickBot="1" thickTop="1">
      <c r="A2" s="101"/>
      <c r="B2" s="99" t="s">
        <v>19</v>
      </c>
      <c r="C2" s="100"/>
      <c r="D2" s="100"/>
      <c r="E2" s="100"/>
      <c r="F2" s="100"/>
      <c r="G2" s="41"/>
      <c r="H2" s="94"/>
      <c r="I2" s="46"/>
    </row>
    <row r="3" spans="1:9" ht="42" customHeight="1" thickTop="1">
      <c r="A3" s="102"/>
      <c r="B3" s="44" t="s">
        <v>34</v>
      </c>
      <c r="C3" s="48" t="s">
        <v>35</v>
      </c>
      <c r="D3" s="44" t="s">
        <v>36</v>
      </c>
      <c r="E3" s="45" t="s">
        <v>38</v>
      </c>
      <c r="F3" s="66" t="s">
        <v>20</v>
      </c>
      <c r="G3" s="13" t="s">
        <v>40</v>
      </c>
      <c r="H3" s="95"/>
      <c r="I3" s="46"/>
    </row>
    <row r="4" spans="1:9" ht="10.5" customHeight="1">
      <c r="A4" s="102"/>
      <c r="B4" s="32" t="s">
        <v>39</v>
      </c>
      <c r="C4" s="49" t="s">
        <v>26</v>
      </c>
      <c r="D4" s="62" t="s">
        <v>27</v>
      </c>
      <c r="E4" s="63" t="s">
        <v>46</v>
      </c>
      <c r="F4" s="63" t="s">
        <v>28</v>
      </c>
      <c r="G4" s="34" t="s">
        <v>29</v>
      </c>
      <c r="H4" s="96"/>
      <c r="I4" s="46"/>
    </row>
    <row r="5" spans="1:9" ht="11.25" customHeight="1">
      <c r="A5" s="103"/>
      <c r="B5" s="32"/>
      <c r="C5" s="49"/>
      <c r="D5" s="32"/>
      <c r="E5" s="33" t="s">
        <v>30</v>
      </c>
      <c r="F5" s="63"/>
      <c r="G5" s="34" t="s">
        <v>31</v>
      </c>
      <c r="H5" s="96"/>
      <c r="I5" s="46"/>
    </row>
    <row r="6" spans="1:9" ht="15.75" customHeight="1">
      <c r="A6" s="5" t="s">
        <v>15</v>
      </c>
      <c r="B6" s="6"/>
      <c r="C6" s="50"/>
      <c r="D6" s="6"/>
      <c r="E6" s="25"/>
      <c r="F6" s="17"/>
      <c r="G6" s="14"/>
      <c r="H6" s="79"/>
      <c r="I6" s="46"/>
    </row>
    <row r="7" spans="1:9" ht="15.75" customHeight="1">
      <c r="A7" s="7" t="s">
        <v>0</v>
      </c>
      <c r="B7" s="8">
        <f>1775347.34+103680</f>
        <v>1879027.34</v>
      </c>
      <c r="C7" s="51">
        <v>3240496.84</v>
      </c>
      <c r="D7" s="8">
        <v>147616.62</v>
      </c>
      <c r="E7" s="29">
        <f>SUM(B7:D7)</f>
        <v>5267140.8</v>
      </c>
      <c r="F7" s="67">
        <v>252850.54200000002</v>
      </c>
      <c r="G7" s="64">
        <f>B7+C7+D7+F7</f>
        <v>5519991.342</v>
      </c>
      <c r="H7" s="97"/>
      <c r="I7" s="46"/>
    </row>
    <row r="8" spans="1:9" ht="15.75" customHeight="1">
      <c r="A8" s="7" t="s">
        <v>1</v>
      </c>
      <c r="B8" s="8">
        <v>1301348.3</v>
      </c>
      <c r="C8" s="51">
        <v>297475</v>
      </c>
      <c r="D8" s="8">
        <v>422301.66</v>
      </c>
      <c r="E8" s="29">
        <f>SUM(B8:D8)</f>
        <v>2021124.96</v>
      </c>
      <c r="F8" s="67">
        <v>92767.45199999999</v>
      </c>
      <c r="G8" s="64">
        <f>B8+C8+D8+F8</f>
        <v>2113892.412</v>
      </c>
      <c r="H8" s="97"/>
      <c r="I8" s="46"/>
    </row>
    <row r="9" spans="1:9" ht="15.75" customHeight="1">
      <c r="A9" s="7" t="s">
        <v>14</v>
      </c>
      <c r="B9" s="8">
        <v>222475.59</v>
      </c>
      <c r="C9" s="51">
        <v>411494.25</v>
      </c>
      <c r="D9" s="8">
        <v>19439.91</v>
      </c>
      <c r="E9" s="29">
        <f>SUM(B9:D9)</f>
        <v>653409.75</v>
      </c>
      <c r="F9" s="67">
        <v>53995.692</v>
      </c>
      <c r="G9" s="64">
        <f>B9+C9+D9+F9</f>
        <v>707405.442</v>
      </c>
      <c r="H9" s="97"/>
      <c r="I9" s="46"/>
    </row>
    <row r="10" spans="1:9" ht="15.75" customHeight="1">
      <c r="A10" s="7" t="s">
        <v>2</v>
      </c>
      <c r="B10" s="8">
        <v>369640</v>
      </c>
      <c r="C10" s="51">
        <v>0</v>
      </c>
      <c r="D10" s="8">
        <v>38629.85</v>
      </c>
      <c r="E10" s="29">
        <f>SUM(B10:D10)</f>
        <v>408269.85</v>
      </c>
      <c r="F10" s="67">
        <v>59081.916</v>
      </c>
      <c r="G10" s="64">
        <f>B10+C10+D10+F10</f>
        <v>467351.76599999995</v>
      </c>
      <c r="H10" s="97"/>
      <c r="I10" s="46"/>
    </row>
    <row r="11" spans="1:9" s="4" customFormat="1" ht="15.75" customHeight="1">
      <c r="A11" s="9" t="s">
        <v>3</v>
      </c>
      <c r="B11" s="10">
        <f>SUM(B7,B8,B9,B10)</f>
        <v>3772491.23</v>
      </c>
      <c r="C11" s="24">
        <f>SUM(C7,C8,C9,C10)</f>
        <v>3949466.09</v>
      </c>
      <c r="D11" s="10">
        <f>SUM(D7,D8,D9,D10)</f>
        <v>627988.04</v>
      </c>
      <c r="E11" s="26">
        <f>SUM(E7,E8,E9,E10)</f>
        <v>8349945.359999999</v>
      </c>
      <c r="F11" s="18">
        <f>SUM(F6,F7,F8,F9,F10)</f>
        <v>458695.60199999996</v>
      </c>
      <c r="G11" s="16">
        <f>B11+C11+D11+F11</f>
        <v>8808640.962000001</v>
      </c>
      <c r="H11" s="97"/>
      <c r="I11" s="98"/>
    </row>
    <row r="12" spans="1:9" ht="15.75" customHeight="1">
      <c r="A12" s="5" t="s">
        <v>16</v>
      </c>
      <c r="B12" s="6"/>
      <c r="C12" s="50"/>
      <c r="D12" s="6"/>
      <c r="E12" s="25"/>
      <c r="F12" s="17"/>
      <c r="G12" s="14"/>
      <c r="H12" s="79"/>
      <c r="I12" s="46"/>
    </row>
    <row r="13" spans="1:9" ht="15.75" customHeight="1">
      <c r="A13" s="7" t="s">
        <v>4</v>
      </c>
      <c r="B13" s="70">
        <v>2120927.77</v>
      </c>
      <c r="C13" s="52">
        <v>6201030.159999999</v>
      </c>
      <c r="D13" s="8">
        <v>50960.91</v>
      </c>
      <c r="E13" s="29">
        <f>SUM(B13:D13)</f>
        <v>8372918.84</v>
      </c>
      <c r="F13" s="67">
        <v>282651.0432</v>
      </c>
      <c r="G13" s="64">
        <f aca="true" t="shared" si="0" ref="G13:G18">B13+C13+D13+F13</f>
        <v>8655569.8832</v>
      </c>
      <c r="H13" s="97"/>
      <c r="I13" s="46"/>
    </row>
    <row r="14" spans="1:9" ht="15.75" customHeight="1">
      <c r="A14" s="7" t="s">
        <v>5</v>
      </c>
      <c r="B14" s="71">
        <v>530232.49</v>
      </c>
      <c r="C14" s="52">
        <v>1550257.64</v>
      </c>
      <c r="D14" s="8">
        <v>12836.36</v>
      </c>
      <c r="E14" s="29">
        <f>SUM(B14:D14)</f>
        <v>2093326.49</v>
      </c>
      <c r="F14" s="67">
        <v>70662.7608</v>
      </c>
      <c r="G14" s="64">
        <f t="shared" si="0"/>
        <v>2163989.2508</v>
      </c>
      <c r="H14" s="97"/>
      <c r="I14" s="46"/>
    </row>
    <row r="15" spans="1:9" ht="15.75" customHeight="1">
      <c r="A15" s="7" t="s">
        <v>6</v>
      </c>
      <c r="B15" s="71">
        <v>201454.92</v>
      </c>
      <c r="C15" s="52">
        <v>213360</v>
      </c>
      <c r="D15" s="8">
        <v>1441.5</v>
      </c>
      <c r="E15" s="29">
        <f>SUM(B15:D15)</f>
        <v>416256.42000000004</v>
      </c>
      <c r="F15" s="67">
        <v>76263.756</v>
      </c>
      <c r="G15" s="64">
        <f t="shared" si="0"/>
        <v>492520.17600000004</v>
      </c>
      <c r="H15" s="97"/>
      <c r="I15" s="46"/>
    </row>
    <row r="16" spans="1:9" ht="15.75" customHeight="1">
      <c r="A16" s="7" t="s">
        <v>7</v>
      </c>
      <c r="B16" s="70">
        <v>300148.76</v>
      </c>
      <c r="C16" s="52">
        <v>309271.55</v>
      </c>
      <c r="D16" s="8">
        <v>1000</v>
      </c>
      <c r="E16" s="29">
        <f>SUM(B16:D16)</f>
        <v>610420.31</v>
      </c>
      <c r="F16" s="67">
        <v>71050.236</v>
      </c>
      <c r="G16" s="64">
        <f t="shared" si="0"/>
        <v>681470.5460000001</v>
      </c>
      <c r="H16" s="97"/>
      <c r="I16" s="46"/>
    </row>
    <row r="17" spans="1:9" ht="15.75" customHeight="1">
      <c r="A17" s="56" t="s">
        <v>8</v>
      </c>
      <c r="B17" s="58">
        <v>100000</v>
      </c>
      <c r="C17" s="57">
        <v>0</v>
      </c>
      <c r="D17" s="58">
        <v>0</v>
      </c>
      <c r="E17" s="59">
        <f>SUM(B17:D17)</f>
        <v>100000</v>
      </c>
      <c r="F17" s="68">
        <v>0</v>
      </c>
      <c r="G17" s="64">
        <f t="shared" si="0"/>
        <v>100000</v>
      </c>
      <c r="H17" s="97"/>
      <c r="I17" s="46"/>
    </row>
    <row r="18" spans="1:9" ht="15.75" customHeight="1">
      <c r="A18" s="9" t="s">
        <v>37</v>
      </c>
      <c r="B18" s="10">
        <f>SUM(B13,B14,B15,B16,B17)</f>
        <v>3252763.9399999995</v>
      </c>
      <c r="C18" s="61">
        <f>SUM(C13,C14,C15,C16,C17)</f>
        <v>8273919.349999999</v>
      </c>
      <c r="D18" s="60">
        <f>SUM(D13,D14,D15,D16,D17)</f>
        <v>66238.77</v>
      </c>
      <c r="E18" s="61">
        <f>SUM(E13,E14,E15,E16,E17)</f>
        <v>11592922.06</v>
      </c>
      <c r="F18" s="18">
        <f>SUM(F13,F14,F15,F16,F17)</f>
        <v>500627.796</v>
      </c>
      <c r="G18" s="16">
        <f t="shared" si="0"/>
        <v>12093549.855999999</v>
      </c>
      <c r="H18" s="97"/>
      <c r="I18" s="46"/>
    </row>
    <row r="19" spans="1:9" ht="15.75" customHeight="1">
      <c r="A19" s="43" t="s">
        <v>41</v>
      </c>
      <c r="B19" s="6"/>
      <c r="C19" s="6"/>
      <c r="D19" s="6"/>
      <c r="E19" s="25"/>
      <c r="F19" s="17"/>
      <c r="G19" s="14"/>
      <c r="H19" s="79"/>
      <c r="I19" s="46"/>
    </row>
    <row r="20" spans="1:9" ht="15.75" customHeight="1">
      <c r="A20" s="7" t="s">
        <v>9</v>
      </c>
      <c r="B20" s="8">
        <v>0</v>
      </c>
      <c r="C20" s="8">
        <v>0</v>
      </c>
      <c r="D20" s="8">
        <v>476027.7</v>
      </c>
      <c r="E20" s="29">
        <f aca="true" t="shared" si="1" ref="E20:E26">SUM(B20:D20)</f>
        <v>476027.7</v>
      </c>
      <c r="F20" s="69">
        <v>0</v>
      </c>
      <c r="G20" s="64">
        <f aca="true" t="shared" si="2" ref="G20:G26">B20+C20+D20+F20</f>
        <v>476027.7</v>
      </c>
      <c r="H20" s="97"/>
      <c r="I20" s="46"/>
    </row>
    <row r="21" spans="1:9" ht="15.75" customHeight="1">
      <c r="A21" s="7" t="s">
        <v>13</v>
      </c>
      <c r="B21" s="8">
        <v>6949809.14</v>
      </c>
      <c r="C21" s="8">
        <v>0</v>
      </c>
      <c r="D21" s="8">
        <v>0</v>
      </c>
      <c r="E21" s="29">
        <f t="shared" si="1"/>
        <v>6949809.14</v>
      </c>
      <c r="F21" s="69">
        <v>0</v>
      </c>
      <c r="G21" s="64">
        <f t="shared" si="2"/>
        <v>6949809.14</v>
      </c>
      <c r="H21" s="97"/>
      <c r="I21" s="46"/>
    </row>
    <row r="22" spans="1:9" ht="15.75" customHeight="1">
      <c r="A22" s="7" t="s">
        <v>22</v>
      </c>
      <c r="B22" s="8">
        <f>272134.5+355152.08</f>
        <v>627286.5800000001</v>
      </c>
      <c r="C22" s="8">
        <v>0</v>
      </c>
      <c r="D22" s="8">
        <v>980</v>
      </c>
      <c r="E22" s="29">
        <f t="shared" si="1"/>
        <v>628266.5800000001</v>
      </c>
      <c r="F22" s="69">
        <v>0</v>
      </c>
      <c r="G22" s="64">
        <f t="shared" si="2"/>
        <v>628266.5800000001</v>
      </c>
      <c r="H22" s="97"/>
      <c r="I22" s="46"/>
    </row>
    <row r="23" spans="1:9" ht="15.75" customHeight="1">
      <c r="A23" s="7" t="s">
        <v>44</v>
      </c>
      <c r="B23" s="8">
        <v>1200000</v>
      </c>
      <c r="C23" s="8">
        <v>0</v>
      </c>
      <c r="D23" s="8">
        <v>0</v>
      </c>
      <c r="E23" s="29">
        <f t="shared" si="1"/>
        <v>1200000</v>
      </c>
      <c r="F23" s="69">
        <v>0</v>
      </c>
      <c r="G23" s="64">
        <f t="shared" si="2"/>
        <v>1200000</v>
      </c>
      <c r="H23" s="97"/>
      <c r="I23" s="46"/>
    </row>
    <row r="24" spans="1:9" ht="15.75" customHeight="1">
      <c r="A24" s="7" t="s">
        <v>45</v>
      </c>
      <c r="B24" s="8">
        <f>320656.5+102721.97</f>
        <v>423378.47</v>
      </c>
      <c r="C24" s="8">
        <v>0</v>
      </c>
      <c r="D24" s="8">
        <v>770505.42</v>
      </c>
      <c r="E24" s="29">
        <f t="shared" si="1"/>
        <v>1193883.8900000001</v>
      </c>
      <c r="F24" s="69">
        <v>0</v>
      </c>
      <c r="G24" s="64">
        <f t="shared" si="2"/>
        <v>1193883.8900000001</v>
      </c>
      <c r="H24" s="97"/>
      <c r="I24" s="46"/>
    </row>
    <row r="25" spans="1:9" ht="15.75" customHeight="1">
      <c r="A25" s="7" t="s">
        <v>42</v>
      </c>
      <c r="B25" s="8">
        <f>412318.75+65445</f>
        <v>477763.75</v>
      </c>
      <c r="C25" s="8">
        <v>0</v>
      </c>
      <c r="D25" s="8">
        <v>13658.91</v>
      </c>
      <c r="E25" s="29">
        <f t="shared" si="1"/>
        <v>491422.66</v>
      </c>
      <c r="F25" s="93">
        <v>0</v>
      </c>
      <c r="G25" s="64">
        <f t="shared" si="2"/>
        <v>491422.66</v>
      </c>
      <c r="H25" s="97"/>
      <c r="I25" s="46"/>
    </row>
    <row r="26" spans="1:9" ht="15.75" customHeight="1">
      <c r="A26" s="7" t="s">
        <v>43</v>
      </c>
      <c r="B26" s="8">
        <v>1466879.15</v>
      </c>
      <c r="C26" s="8">
        <v>0</v>
      </c>
      <c r="D26" s="8">
        <v>0</v>
      </c>
      <c r="E26" s="29">
        <f t="shared" si="1"/>
        <v>1466879.15</v>
      </c>
      <c r="F26" s="69">
        <v>997479.6519999998</v>
      </c>
      <c r="G26" s="64">
        <f t="shared" si="2"/>
        <v>2464358.8019999997</v>
      </c>
      <c r="H26" s="97"/>
      <c r="I26" s="46"/>
    </row>
    <row r="27" spans="1:9" ht="15.75" customHeight="1">
      <c r="A27" s="9" t="s">
        <v>18</v>
      </c>
      <c r="B27" s="10">
        <f aca="true" t="shared" si="3" ref="B27:G27">SUM(B20:B26)</f>
        <v>11145117.09</v>
      </c>
      <c r="C27" s="10">
        <f t="shared" si="3"/>
        <v>0</v>
      </c>
      <c r="D27" s="10">
        <f t="shared" si="3"/>
        <v>1261172.03</v>
      </c>
      <c r="E27" s="10">
        <f t="shared" si="3"/>
        <v>12406289.120000001</v>
      </c>
      <c r="F27" s="60">
        <f t="shared" si="3"/>
        <v>997479.6519999998</v>
      </c>
      <c r="G27" s="24">
        <f t="shared" si="3"/>
        <v>13403768.772</v>
      </c>
      <c r="H27" s="97"/>
      <c r="I27" s="46"/>
    </row>
    <row r="28" spans="1:9" ht="15.75" customHeight="1" thickBot="1">
      <c r="A28" s="11" t="s">
        <v>11</v>
      </c>
      <c r="B28" s="12">
        <f>B11+B18+B27</f>
        <v>18170372.259999998</v>
      </c>
      <c r="C28" s="12">
        <f>C11+C18+C27</f>
        <v>12223385.439999998</v>
      </c>
      <c r="D28" s="12">
        <f>D11+D18+D27</f>
        <v>1955398.84</v>
      </c>
      <c r="E28" s="27">
        <f>E11+E18+E27</f>
        <v>32349156.540000003</v>
      </c>
      <c r="F28" s="27">
        <f>F11+F18+F27</f>
        <v>1956803.0499999998</v>
      </c>
      <c r="G28" s="65">
        <f>B28+C28+D28+F28</f>
        <v>34305959.589999996</v>
      </c>
      <c r="H28" s="97"/>
      <c r="I28" s="46"/>
    </row>
    <row r="29" ht="13.5" thickTop="1"/>
    <row r="30" ht="12.75">
      <c r="G30" s="30"/>
    </row>
    <row r="32" ht="12.75">
      <c r="G32" s="31"/>
    </row>
  </sheetData>
  <sheetProtection/>
  <mergeCells count="2">
    <mergeCell ref="B2:F2"/>
    <mergeCell ref="A2:A5"/>
  </mergeCells>
  <printOptions/>
  <pageMargins left="0.41" right="0.3" top="0.81" bottom="0.75" header="0.5" footer="0.39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VPPDE</dc:creator>
  <cp:keywords/>
  <dc:description/>
  <cp:lastModifiedBy>Celia Christensen</cp:lastModifiedBy>
  <cp:lastPrinted>2009-12-09T20:47:17Z</cp:lastPrinted>
  <dcterms:created xsi:type="dcterms:W3CDTF">2009-11-10T16:54:50Z</dcterms:created>
  <dcterms:modified xsi:type="dcterms:W3CDTF">2013-09-10T14:55:46Z</dcterms:modified>
  <cp:category/>
  <cp:version/>
  <cp:contentType/>
  <cp:contentStatus/>
</cp:coreProperties>
</file>