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G_NSG EMV\EEPS 2\Annual Summary &amp; TRC\GPY5\Ex Post Savings Summary\"/>
    </mc:Choice>
  </mc:AlternateContent>
  <bookViews>
    <workbookView xWindow="0" yWindow="0" windowWidth="28800" windowHeight="12360"/>
  </bookViews>
  <sheets>
    <sheet name="PGL - GPY4 Ex Post Summary" sheetId="6" r:id="rId1"/>
    <sheet name="NSG - GPY4 Ex Post Summary" sheetId="7" r:id="rId2"/>
    <sheet name="PGL - GPY5 Ex Post Summary" sheetId="4" r:id="rId3"/>
    <sheet name="NSG - GPY5 Ex Post Summary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6" l="1"/>
  <c r="J27" i="7"/>
  <c r="J27" i="4"/>
  <c r="J27" i="5"/>
  <c r="M15" i="5"/>
  <c r="M15" i="4" l="1"/>
  <c r="M15" i="7"/>
  <c r="M15" i="6"/>
  <c r="E25" i="7" l="1"/>
  <c r="D25" i="7"/>
  <c r="E24" i="7"/>
  <c r="D24" i="7"/>
  <c r="E22" i="7"/>
  <c r="D22" i="7"/>
  <c r="E19" i="7"/>
  <c r="D19" i="7"/>
  <c r="E21" i="7"/>
  <c r="D21" i="7"/>
  <c r="E14" i="7"/>
  <c r="D14" i="7"/>
  <c r="F13" i="7"/>
  <c r="E13" i="7"/>
  <c r="D13" i="7"/>
  <c r="E10" i="7"/>
  <c r="D10" i="7"/>
  <c r="E9" i="7"/>
  <c r="D9" i="7"/>
  <c r="E8" i="7"/>
  <c r="D8" i="7"/>
  <c r="E7" i="7"/>
  <c r="D7" i="7"/>
  <c r="E6" i="7"/>
  <c r="D6" i="7"/>
  <c r="K27" i="7" l="1"/>
  <c r="F27" i="7"/>
  <c r="C27" i="7"/>
  <c r="G26" i="7"/>
  <c r="D26" i="7"/>
  <c r="G25" i="7"/>
  <c r="H24" i="7"/>
  <c r="G24" i="7"/>
  <c r="G23" i="7"/>
  <c r="D23" i="7"/>
  <c r="H22" i="7"/>
  <c r="G22" i="7"/>
  <c r="I22" i="7" s="1"/>
  <c r="G21" i="7"/>
  <c r="G20" i="7"/>
  <c r="D20" i="7"/>
  <c r="H19" i="7"/>
  <c r="G19" i="7"/>
  <c r="H18" i="7"/>
  <c r="G18" i="7"/>
  <c r="D18" i="7"/>
  <c r="K15" i="7"/>
  <c r="J15" i="7"/>
  <c r="F15" i="7"/>
  <c r="C15" i="7"/>
  <c r="G14" i="7"/>
  <c r="H13" i="7"/>
  <c r="G13" i="7"/>
  <c r="G12" i="7"/>
  <c r="D12" i="7"/>
  <c r="D15" i="7" s="1"/>
  <c r="G11" i="7"/>
  <c r="D11" i="7"/>
  <c r="G10" i="7"/>
  <c r="G9" i="7"/>
  <c r="H8" i="7"/>
  <c r="G8" i="7"/>
  <c r="G7" i="7"/>
  <c r="H6" i="7"/>
  <c r="G6" i="7"/>
  <c r="E26" i="6"/>
  <c r="D26" i="6"/>
  <c r="E25" i="6"/>
  <c r="D25" i="6"/>
  <c r="E24" i="6"/>
  <c r="D24" i="6"/>
  <c r="E18" i="6"/>
  <c r="D18" i="6"/>
  <c r="E19" i="6"/>
  <c r="D19" i="6"/>
  <c r="E23" i="6"/>
  <c r="D23" i="6"/>
  <c r="E22" i="6"/>
  <c r="D22" i="6"/>
  <c r="E21" i="6"/>
  <c r="D21" i="6"/>
  <c r="E14" i="6"/>
  <c r="D14" i="6"/>
  <c r="E13" i="6"/>
  <c r="D13" i="6"/>
  <c r="E10" i="6"/>
  <c r="D10" i="6"/>
  <c r="E9" i="6"/>
  <c r="D9" i="6"/>
  <c r="E8" i="6"/>
  <c r="D8" i="6"/>
  <c r="E11" i="6"/>
  <c r="D11" i="6"/>
  <c r="E7" i="6"/>
  <c r="D7" i="6"/>
  <c r="E6" i="6"/>
  <c r="D6" i="6"/>
  <c r="K27" i="6"/>
  <c r="F27" i="6"/>
  <c r="C27" i="6"/>
  <c r="G26" i="6"/>
  <c r="G25" i="6"/>
  <c r="H24" i="6"/>
  <c r="G24" i="6"/>
  <c r="G23" i="6"/>
  <c r="H22" i="6"/>
  <c r="G22" i="6"/>
  <c r="I22" i="6" s="1"/>
  <c r="G21" i="6"/>
  <c r="G20" i="6"/>
  <c r="D20" i="6"/>
  <c r="H19" i="6"/>
  <c r="G19" i="6"/>
  <c r="I19" i="6" s="1"/>
  <c r="H18" i="6"/>
  <c r="G18" i="6"/>
  <c r="K15" i="6"/>
  <c r="J15" i="6"/>
  <c r="F15" i="6"/>
  <c r="C15" i="6"/>
  <c r="G14" i="6"/>
  <c r="H13" i="6"/>
  <c r="G13" i="6"/>
  <c r="G12" i="6"/>
  <c r="D12" i="6"/>
  <c r="G11" i="6"/>
  <c r="G10" i="6"/>
  <c r="G9" i="6"/>
  <c r="H8" i="6"/>
  <c r="G8" i="6"/>
  <c r="G7" i="6"/>
  <c r="I6" i="6" s="1"/>
  <c r="H6" i="6"/>
  <c r="G6" i="6"/>
  <c r="K28" i="7" l="1"/>
  <c r="C28" i="7"/>
  <c r="J28" i="7"/>
  <c r="I24" i="7"/>
  <c r="E27" i="7"/>
  <c r="G27" i="7"/>
  <c r="M27" i="7" s="1"/>
  <c r="G15" i="7"/>
  <c r="I15" i="7" s="1"/>
  <c r="F28" i="7"/>
  <c r="I13" i="7"/>
  <c r="I8" i="7"/>
  <c r="D27" i="7"/>
  <c r="D28" i="7" s="1"/>
  <c r="E15" i="7"/>
  <c r="I6" i="7"/>
  <c r="I18" i="7"/>
  <c r="H15" i="7"/>
  <c r="I19" i="7"/>
  <c r="H27" i="7"/>
  <c r="I24" i="6"/>
  <c r="C28" i="6"/>
  <c r="I8" i="6"/>
  <c r="E15" i="6"/>
  <c r="K28" i="6"/>
  <c r="I18" i="6"/>
  <c r="D27" i="6"/>
  <c r="E27" i="6"/>
  <c r="I13" i="6"/>
  <c r="G15" i="6"/>
  <c r="I15" i="6" s="1"/>
  <c r="D15" i="6"/>
  <c r="D28" i="6" s="1"/>
  <c r="G27" i="6"/>
  <c r="H15" i="6"/>
  <c r="H27" i="6"/>
  <c r="F28" i="6"/>
  <c r="J28" i="6"/>
  <c r="K27" i="5"/>
  <c r="F27" i="5"/>
  <c r="C27" i="5"/>
  <c r="G26" i="5"/>
  <c r="E26" i="5"/>
  <c r="D26" i="5"/>
  <c r="G25" i="5"/>
  <c r="E25" i="5"/>
  <c r="D25" i="5"/>
  <c r="H24" i="5"/>
  <c r="G24" i="5"/>
  <c r="I24" i="5" s="1"/>
  <c r="E24" i="5"/>
  <c r="D24" i="5"/>
  <c r="G23" i="5"/>
  <c r="E23" i="5"/>
  <c r="D23" i="5"/>
  <c r="H22" i="5"/>
  <c r="G22" i="5"/>
  <c r="I22" i="5" s="1"/>
  <c r="D22" i="5"/>
  <c r="G21" i="5"/>
  <c r="E21" i="5"/>
  <c r="D21" i="5"/>
  <c r="G20" i="5"/>
  <c r="D20" i="5"/>
  <c r="H19" i="5"/>
  <c r="G19" i="5"/>
  <c r="I19" i="5" s="1"/>
  <c r="E19" i="5"/>
  <c r="D19" i="5"/>
  <c r="H18" i="5"/>
  <c r="G18" i="5"/>
  <c r="D18" i="5"/>
  <c r="K15" i="5"/>
  <c r="F15" i="5"/>
  <c r="C15" i="5"/>
  <c r="G14" i="5"/>
  <c r="E14" i="5"/>
  <c r="D14" i="5"/>
  <c r="H13" i="5"/>
  <c r="G13" i="5"/>
  <c r="E13" i="5"/>
  <c r="D13" i="5"/>
  <c r="G12" i="5"/>
  <c r="D12" i="5"/>
  <c r="G11" i="5"/>
  <c r="E11" i="5"/>
  <c r="D11" i="5"/>
  <c r="G10" i="5"/>
  <c r="E10" i="5"/>
  <c r="D10" i="5"/>
  <c r="G9" i="5"/>
  <c r="E9" i="5"/>
  <c r="D9" i="5"/>
  <c r="H8" i="5"/>
  <c r="G8" i="5"/>
  <c r="E8" i="5"/>
  <c r="D8" i="5"/>
  <c r="G7" i="5"/>
  <c r="E7" i="5"/>
  <c r="D7" i="5"/>
  <c r="G6" i="5"/>
  <c r="E6" i="5"/>
  <c r="D6" i="5"/>
  <c r="G20" i="4"/>
  <c r="E20" i="4"/>
  <c r="D20" i="4"/>
  <c r="G26" i="4"/>
  <c r="E26" i="4"/>
  <c r="D26" i="4"/>
  <c r="G24" i="4"/>
  <c r="E24" i="4"/>
  <c r="D24" i="4"/>
  <c r="G18" i="4"/>
  <c r="E18" i="4"/>
  <c r="D18" i="4"/>
  <c r="G21" i="4"/>
  <c r="E21" i="4"/>
  <c r="D21" i="4"/>
  <c r="G12" i="4"/>
  <c r="E12" i="4"/>
  <c r="D12" i="4"/>
  <c r="G10" i="4"/>
  <c r="E10" i="4"/>
  <c r="D10" i="4"/>
  <c r="G9" i="4"/>
  <c r="E9" i="4"/>
  <c r="D9" i="4"/>
  <c r="G8" i="4"/>
  <c r="E8" i="4"/>
  <c r="D8" i="4"/>
  <c r="G11" i="4"/>
  <c r="E11" i="4"/>
  <c r="D11" i="4"/>
  <c r="I27" i="7" l="1"/>
  <c r="E28" i="7"/>
  <c r="H28" i="7"/>
  <c r="G28" i="7"/>
  <c r="E28" i="6"/>
  <c r="G28" i="6"/>
  <c r="M28" i="6" s="1"/>
  <c r="M27" i="6"/>
  <c r="I27" i="6"/>
  <c r="H28" i="6"/>
  <c r="I13" i="5"/>
  <c r="C28" i="5"/>
  <c r="K28" i="5"/>
  <c r="E15" i="5"/>
  <c r="D27" i="5"/>
  <c r="D15" i="5"/>
  <c r="I8" i="5"/>
  <c r="E27" i="5"/>
  <c r="I18" i="5"/>
  <c r="G15" i="5"/>
  <c r="G27" i="5"/>
  <c r="M27" i="5" s="1"/>
  <c r="H27" i="5"/>
  <c r="F28" i="5"/>
  <c r="M28" i="7" l="1"/>
  <c r="I28" i="7"/>
  <c r="I28" i="6"/>
  <c r="E28" i="5"/>
  <c r="D28" i="5"/>
  <c r="G28" i="5"/>
  <c r="M28" i="5" s="1"/>
  <c r="I27" i="5"/>
  <c r="H13" i="4" l="1"/>
  <c r="K27" i="4" l="1"/>
  <c r="F27" i="4"/>
  <c r="C27" i="4"/>
  <c r="G25" i="4"/>
  <c r="E25" i="4"/>
  <c r="D25" i="4"/>
  <c r="H24" i="4"/>
  <c r="G23" i="4"/>
  <c r="E23" i="4"/>
  <c r="D23" i="4"/>
  <c r="H22" i="4"/>
  <c r="G22" i="4"/>
  <c r="I22" i="4" s="1"/>
  <c r="E22" i="4"/>
  <c r="D22" i="4"/>
  <c r="H19" i="4"/>
  <c r="G19" i="4"/>
  <c r="I19" i="4" s="1"/>
  <c r="E19" i="4"/>
  <c r="D19" i="4"/>
  <c r="H18" i="4"/>
  <c r="K15" i="4"/>
  <c r="J15" i="4"/>
  <c r="F15" i="4"/>
  <c r="C15" i="4"/>
  <c r="G14" i="4"/>
  <c r="E14" i="4"/>
  <c r="D14" i="4"/>
  <c r="G13" i="4"/>
  <c r="E13" i="4"/>
  <c r="D13" i="4"/>
  <c r="H8" i="4"/>
  <c r="G7" i="4"/>
  <c r="E7" i="4"/>
  <c r="D7" i="4"/>
  <c r="H6" i="4"/>
  <c r="G6" i="4"/>
  <c r="E6" i="4"/>
  <c r="D6" i="4"/>
  <c r="I13" i="4" l="1"/>
  <c r="H27" i="4"/>
  <c r="K28" i="4"/>
  <c r="I18" i="4"/>
  <c r="I24" i="4"/>
  <c r="I8" i="4"/>
  <c r="G15" i="4"/>
  <c r="I15" i="4" s="1"/>
  <c r="D27" i="4"/>
  <c r="E15" i="4"/>
  <c r="D15" i="4"/>
  <c r="C28" i="4"/>
  <c r="G27" i="4"/>
  <c r="I6" i="4"/>
  <c r="F28" i="4"/>
  <c r="J28" i="4"/>
  <c r="H15" i="4"/>
  <c r="E27" i="4"/>
  <c r="E28" i="4" l="1"/>
  <c r="D28" i="4"/>
  <c r="H28" i="4"/>
  <c r="G28" i="4"/>
  <c r="M28" i="4" s="1"/>
  <c r="I27" i="4"/>
  <c r="M27" i="4"/>
  <c r="I28" i="4" l="1"/>
  <c r="I6" i="5" l="1"/>
  <c r="H6" i="5"/>
  <c r="J15" i="5"/>
  <c r="J28" i="5" s="1"/>
  <c r="I28" i="5" l="1"/>
  <c r="H28" i="5"/>
  <c r="I15" i="5"/>
  <c r="H15" i="5"/>
</calcChain>
</file>

<file path=xl/sharedStrings.xml><?xml version="1.0" encoding="utf-8"?>
<sst xmlns="http://schemas.openxmlformats.org/spreadsheetml/2006/main" count="280" uniqueCount="53">
  <si>
    <t>Realization Rate</t>
  </si>
  <si>
    <t>Participation</t>
  </si>
  <si>
    <t>Weighted Average Measure Life</t>
  </si>
  <si>
    <t>First Year Annual Energy Savings</t>
  </si>
  <si>
    <t>Lifetime Savings</t>
  </si>
  <si>
    <t>Net-to-Gross Ratio</t>
  </si>
  <si>
    <t>First Year Annual Savings</t>
  </si>
  <si>
    <t>First Year Cost per First Year Annual Savings</t>
  </si>
  <si>
    <t>First Year Cost per Lifetime Savings</t>
  </si>
  <si>
    <t># Units</t>
  </si>
  <si>
    <t>Units Definition</t>
  </si>
  <si>
    <t>%</t>
  </si>
  <si>
    <t>Therms</t>
  </si>
  <si>
    <t>$/Therms</t>
  </si>
  <si>
    <t>$</t>
  </si>
  <si>
    <t>Residential Programs</t>
  </si>
  <si>
    <t>Total Residential</t>
  </si>
  <si>
    <t>Business Programs</t>
  </si>
  <si>
    <t>Total Business</t>
  </si>
  <si>
    <t>Portfolio Total</t>
  </si>
  <si>
    <t>Utility Program Costs</t>
  </si>
  <si>
    <t>Home Energy Jumpstart</t>
  </si>
  <si>
    <t>Home Energy Rebate</t>
  </si>
  <si>
    <t>Elementary Energy Education</t>
  </si>
  <si>
    <t>Deemed / Used</t>
  </si>
  <si>
    <t>Energy Savings (Verified Gross / Ex Ante Gross)</t>
  </si>
  <si>
    <t>Verified Gross</t>
  </si>
  <si>
    <t>Verified Net</t>
  </si>
  <si>
    <t>Actual Costs</t>
  </si>
  <si>
    <t>Home Energy Reports</t>
  </si>
  <si>
    <t>C&amp;I Prescriptive Rebate</t>
  </si>
  <si>
    <t>C&amp;I Custom Rebate</t>
  </si>
  <si>
    <t>C&amp;I Gas Optimization</t>
  </si>
  <si>
    <t>C&amp;I Retro-Commissioning</t>
  </si>
  <si>
    <t>Small Business Custom</t>
  </si>
  <si>
    <t>Small Business DI</t>
  </si>
  <si>
    <t>C&amp;I Jumpstart DI</t>
  </si>
  <si>
    <t>Small Business Incentives</t>
  </si>
  <si>
    <t>MF Custom</t>
  </si>
  <si>
    <t>MF Jumpstart DI</t>
  </si>
  <si>
    <t>MF Partner Trade Ally</t>
  </si>
  <si>
    <t>MF Prescriptive Incentives</t>
  </si>
  <si>
    <t>Years
(Based on GPY4)</t>
  </si>
  <si>
    <t>MF Gas Optimization</t>
  </si>
  <si>
    <t>C&amp;I NC Prescriptive</t>
  </si>
  <si>
    <t>Participants</t>
  </si>
  <si>
    <t>Projects</t>
  </si>
  <si>
    <t>Projects / Units</t>
  </si>
  <si>
    <t>Kits Distributed</t>
  </si>
  <si>
    <t>Peoples Gas GPY4 Ex Post Summary (Generated by Navigant May 25, 2017)</t>
  </si>
  <si>
    <t>North Shore Gas GPY4 Ex Post Summary (Generated by Navigant May 25, 2017)</t>
  </si>
  <si>
    <t>Peoples Gas GPY5 Ex Post Summary (Generated by Navigant May 25, 2017)</t>
  </si>
  <si>
    <t>North Shore Gas GPY5 Ex Post Summary (Generated by Navigant May 25,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</si>
</sst>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0"/>
    <numFmt numFmtId="167" formatCode="&quot;$&quot;#,##0.00"/>
    <numFmt numFmtId="168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9" fontId="2" fillId="0" borderId="1" xfId="3" applyFont="1" applyBorder="1"/>
    <xf numFmtId="164" fontId="2" fillId="0" borderId="1" xfId="1" applyNumberFormat="1" applyFont="1" applyBorder="1"/>
    <xf numFmtId="165" fontId="2" fillId="0" borderId="1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9" fontId="2" fillId="3" borderId="1" xfId="3" applyFont="1" applyFill="1" applyBorder="1"/>
    <xf numFmtId="164" fontId="2" fillId="3" borderId="1" xfId="0" applyNumberFormat="1" applyFont="1" applyFill="1" applyBorder="1"/>
    <xf numFmtId="167" fontId="2" fillId="3" borderId="1" xfId="2" applyNumberFormat="1" applyFont="1" applyFill="1" applyBorder="1"/>
    <xf numFmtId="0" fontId="2" fillId="3" borderId="1" xfId="0" applyFont="1" applyFill="1" applyBorder="1"/>
    <xf numFmtId="165" fontId="2" fillId="3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9" fontId="2" fillId="2" borderId="1" xfId="3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/>
    <xf numFmtId="165" fontId="2" fillId="2" borderId="1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167" fontId="2" fillId="2" borderId="1" xfId="2" applyNumberFormat="1" applyFont="1" applyFill="1" applyBorder="1"/>
    <xf numFmtId="168" fontId="2" fillId="3" borderId="1" xfId="2" applyNumberFormat="1" applyFont="1" applyFill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3" fontId="2" fillId="0" borderId="0" xfId="0" applyNumberFormat="1" applyFont="1"/>
    <xf numFmtId="168" fontId="0" fillId="0" borderId="0" xfId="0" applyNumberFormat="1"/>
    <xf numFmtId="164" fontId="0" fillId="0" borderId="0" xfId="1" applyNumberFormat="1" applyFont="1"/>
    <xf numFmtId="164" fontId="2" fillId="0" borderId="0" xfId="0" applyNumberFormat="1" applyFont="1"/>
    <xf numFmtId="168" fontId="2" fillId="0" borderId="0" xfId="0" applyNumberFormat="1" applyFont="1"/>
    <xf numFmtId="167" fontId="2" fillId="0" borderId="0" xfId="0" applyNumberFormat="1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166" fontId="2" fillId="0" borderId="5" xfId="2" applyNumberFormat="1" applyFont="1" applyBorder="1" applyAlignment="1">
      <alignment horizontal="right" vertical="center"/>
    </xf>
    <xf numFmtId="166" fontId="2" fillId="0" borderId="7" xfId="2" applyNumberFormat="1" applyFont="1" applyBorder="1" applyAlignment="1">
      <alignment horizontal="right" vertical="center"/>
    </xf>
    <xf numFmtId="168" fontId="2" fillId="0" borderId="5" xfId="2" applyNumberFormat="1" applyFont="1" applyBorder="1" applyAlignment="1">
      <alignment horizontal="right" vertical="center"/>
    </xf>
    <xf numFmtId="168" fontId="2" fillId="0" borderId="7" xfId="2" applyNumberFormat="1" applyFont="1" applyBorder="1" applyAlignment="1">
      <alignment horizontal="right" vertical="center"/>
    </xf>
    <xf numFmtId="166" fontId="2" fillId="0" borderId="8" xfId="2" applyNumberFormat="1" applyFont="1" applyBorder="1" applyAlignment="1">
      <alignment horizontal="right" vertical="center"/>
    </xf>
    <xf numFmtId="166" fontId="2" fillId="0" borderId="7" xfId="0" applyNumberFormat="1" applyFont="1" applyBorder="1" applyAlignment="1">
      <alignment horizontal="right" vertical="center"/>
    </xf>
    <xf numFmtId="168" fontId="2" fillId="0" borderId="8" xfId="2" applyNumberFormat="1" applyFont="1" applyBorder="1" applyAlignment="1">
      <alignment horizontal="right" vertical="center"/>
    </xf>
    <xf numFmtId="168" fontId="2" fillId="0" borderId="7" xfId="0" applyNumberFormat="1" applyFont="1" applyBorder="1" applyAlignment="1">
      <alignment horizontal="right" vertical="center"/>
    </xf>
    <xf numFmtId="166" fontId="2" fillId="0" borderId="5" xfId="2" applyNumberFormat="1" applyFont="1" applyBorder="1" applyAlignment="1">
      <alignment vertical="center"/>
    </xf>
    <xf numFmtId="166" fontId="2" fillId="0" borderId="8" xfId="0" applyNumberFormat="1" applyFont="1" applyBorder="1" applyAlignment="1">
      <alignment vertical="center"/>
    </xf>
    <xf numFmtId="166" fontId="2" fillId="0" borderId="7" xfId="0" applyNumberFormat="1" applyFont="1" applyBorder="1" applyAlignment="1">
      <alignment vertical="center"/>
    </xf>
    <xf numFmtId="168" fontId="2" fillId="0" borderId="8" xfId="0" applyNumberFormat="1" applyFont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166" fontId="2" fillId="0" borderId="5" xfId="2" applyNumberFormat="1" applyFont="1" applyFill="1" applyBorder="1" applyAlignment="1">
      <alignment vertical="center"/>
    </xf>
    <xf numFmtId="168" fontId="2" fillId="0" borderId="5" xfId="2" applyNumberFormat="1" applyFont="1" applyFill="1" applyBorder="1" applyAlignment="1">
      <alignment horizontal="righ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zoomScale="90" zoomScaleNormal="90" zoomScaleSheetLayoutView="90" workbookViewId="0">
      <selection sqref="A1:M1"/>
    </sheetView>
  </sheetViews>
  <sheetFormatPr defaultRowHeight="15" x14ac:dyDescent="0.25"/>
  <cols>
    <col min="1" max="1" width="29.5703125" customWidth="1"/>
    <col min="2" max="2" width="17.7109375" customWidth="1"/>
    <col min="3" max="3" width="15.85546875" customWidth="1"/>
    <col min="4" max="4" width="15" customWidth="1"/>
    <col min="5" max="5" width="14.7109375" customWidth="1"/>
    <col min="6" max="6" width="14.85546875" customWidth="1"/>
    <col min="7" max="10" width="15.7109375" customWidth="1"/>
    <col min="11" max="11" width="10.28515625" customWidth="1"/>
    <col min="12" max="13" width="17.7109375" customWidth="1"/>
    <col min="16" max="16" width="14.28515625" customWidth="1"/>
  </cols>
  <sheetData>
    <row r="1" spans="1:16" ht="31.5" customHeight="1" x14ac:dyDescent="0.25">
      <c r="A1" s="36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19"/>
    </row>
    <row r="2" spans="1:16" ht="50.25" customHeight="1" x14ac:dyDescent="0.25">
      <c r="A2" s="39"/>
      <c r="B2" s="34" t="s">
        <v>0</v>
      </c>
      <c r="C2" s="42" t="s">
        <v>26</v>
      </c>
      <c r="D2" s="43"/>
      <c r="E2" s="34" t="s">
        <v>24</v>
      </c>
      <c r="F2" s="42" t="s">
        <v>27</v>
      </c>
      <c r="G2" s="44"/>
      <c r="H2" s="44"/>
      <c r="I2" s="43"/>
      <c r="J2" s="35" t="s">
        <v>28</v>
      </c>
      <c r="K2" s="45" t="s">
        <v>1</v>
      </c>
      <c r="L2" s="45"/>
      <c r="M2" s="34" t="s">
        <v>2</v>
      </c>
      <c r="N2" s="19"/>
    </row>
    <row r="3" spans="1:16" ht="50.25" customHeight="1" x14ac:dyDescent="0.25">
      <c r="A3" s="40"/>
      <c r="B3" s="27" t="s">
        <v>25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4</v>
      </c>
      <c r="H3" s="27" t="s">
        <v>7</v>
      </c>
      <c r="I3" s="27" t="s">
        <v>8</v>
      </c>
      <c r="J3" s="27" t="s">
        <v>20</v>
      </c>
      <c r="K3" s="46" t="s">
        <v>9</v>
      </c>
      <c r="L3" s="46" t="s">
        <v>10</v>
      </c>
      <c r="M3" s="48" t="s">
        <v>42</v>
      </c>
      <c r="N3" s="19"/>
    </row>
    <row r="4" spans="1:16" s="1" customFormat="1" ht="27" customHeight="1" x14ac:dyDescent="0.25">
      <c r="A4" s="41"/>
      <c r="B4" s="3" t="s">
        <v>11</v>
      </c>
      <c r="C4" s="3" t="s">
        <v>12</v>
      </c>
      <c r="D4" s="3" t="s">
        <v>12</v>
      </c>
      <c r="E4" s="3" t="s">
        <v>11</v>
      </c>
      <c r="F4" s="3" t="s">
        <v>12</v>
      </c>
      <c r="G4" s="3" t="s">
        <v>12</v>
      </c>
      <c r="H4" s="3" t="s">
        <v>13</v>
      </c>
      <c r="I4" s="3" t="s">
        <v>13</v>
      </c>
      <c r="J4" s="3" t="s">
        <v>14</v>
      </c>
      <c r="K4" s="47"/>
      <c r="L4" s="47"/>
      <c r="M4" s="49"/>
      <c r="N4" s="20"/>
    </row>
    <row r="5" spans="1:16" ht="18" customHeight="1" x14ac:dyDescent="0.25">
      <c r="A5" s="50" t="s">
        <v>15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  <c r="N5" s="19"/>
    </row>
    <row r="6" spans="1:16" ht="18" customHeight="1" x14ac:dyDescent="0.25">
      <c r="A6" s="4" t="s">
        <v>21</v>
      </c>
      <c r="B6" s="5">
        <v>1.0029029774451275</v>
      </c>
      <c r="C6" s="6">
        <v>397295</v>
      </c>
      <c r="D6" s="6">
        <f>C6*M6</f>
        <v>2849385.2494721301</v>
      </c>
      <c r="E6" s="5">
        <f>F6/C6</f>
        <v>0.95999949659572859</v>
      </c>
      <c r="F6" s="6">
        <v>381403</v>
      </c>
      <c r="G6" s="6">
        <f>F6*M6</f>
        <v>2735408.4051005393</v>
      </c>
      <c r="H6" s="53">
        <f>$J6/(F6+F7)</f>
        <v>3.5703052487166591</v>
      </c>
      <c r="I6" s="53">
        <f>$J6/(G6+G7)</f>
        <v>0.2633084672394902</v>
      </c>
      <c r="J6" s="55">
        <v>3073458</v>
      </c>
      <c r="K6" s="6">
        <v>7093</v>
      </c>
      <c r="L6" s="4" t="s">
        <v>45</v>
      </c>
      <c r="M6" s="7">
        <v>7.1719635270318784</v>
      </c>
      <c r="N6" s="19"/>
    </row>
    <row r="7" spans="1:16" ht="18" customHeight="1" x14ac:dyDescent="0.25">
      <c r="A7" s="4" t="s">
        <v>22</v>
      </c>
      <c r="B7" s="5">
        <v>1.01</v>
      </c>
      <c r="C7" s="6">
        <v>584679</v>
      </c>
      <c r="D7" s="6">
        <f>C7*M7</f>
        <v>10898863.217032405</v>
      </c>
      <c r="E7" s="5">
        <f>F7/C7</f>
        <v>0.8199986659346411</v>
      </c>
      <c r="F7" s="6">
        <v>479436</v>
      </c>
      <c r="G7" s="6">
        <f>F7*M7</f>
        <v>8937053.2981707025</v>
      </c>
      <c r="H7" s="54"/>
      <c r="I7" s="54"/>
      <c r="J7" s="56"/>
      <c r="K7" s="6">
        <v>2683</v>
      </c>
      <c r="L7" s="4" t="s">
        <v>47</v>
      </c>
      <c r="M7" s="7">
        <v>18.640763935479818</v>
      </c>
      <c r="N7" s="19"/>
    </row>
    <row r="8" spans="1:16" ht="18" customHeight="1" x14ac:dyDescent="0.25">
      <c r="A8" s="4" t="s">
        <v>39</v>
      </c>
      <c r="B8" s="5">
        <v>1</v>
      </c>
      <c r="C8" s="6">
        <v>452305.97310626454</v>
      </c>
      <c r="D8" s="6">
        <f t="shared" ref="D8" si="0">C8*M8</f>
        <v>4213263.6420246325</v>
      </c>
      <c r="E8" s="5">
        <f t="shared" ref="E8:E10" si="1">F8/C8</f>
        <v>0.89999916915614553</v>
      </c>
      <c r="F8" s="6">
        <v>407075</v>
      </c>
      <c r="G8" s="6">
        <f t="shared" ref="G8:G12" si="2">F8*M8</f>
        <v>3791933.7772579649</v>
      </c>
      <c r="H8" s="53">
        <f>J8/(SUM(F8:F12))</f>
        <v>1.7556121396047832</v>
      </c>
      <c r="I8" s="53">
        <f>J8/SUM(G8:G12)</f>
        <v>0.12954257592572233</v>
      </c>
      <c r="J8" s="55">
        <v>4704326</v>
      </c>
      <c r="K8" s="6">
        <v>1465</v>
      </c>
      <c r="L8" s="4" t="s">
        <v>45</v>
      </c>
      <c r="M8" s="7">
        <v>9.3150740705225452</v>
      </c>
      <c r="N8" s="19"/>
    </row>
    <row r="9" spans="1:16" ht="18" customHeight="1" x14ac:dyDescent="0.25">
      <c r="A9" s="4" t="s">
        <v>41</v>
      </c>
      <c r="B9" s="5">
        <v>0.97</v>
      </c>
      <c r="C9" s="6">
        <v>291224.89313848654</v>
      </c>
      <c r="D9" s="6">
        <f>C9*M9</f>
        <v>4063539.7043320509</v>
      </c>
      <c r="E9" s="5">
        <f t="shared" si="1"/>
        <v>0.84000030822801697</v>
      </c>
      <c r="F9" s="6">
        <v>244629</v>
      </c>
      <c r="G9" s="6">
        <f t="shared" si="2"/>
        <v>3413374.6041357075</v>
      </c>
      <c r="H9" s="57"/>
      <c r="I9" s="57"/>
      <c r="J9" s="59"/>
      <c r="K9" s="6">
        <v>101</v>
      </c>
      <c r="L9" s="4" t="s">
        <v>45</v>
      </c>
      <c r="M9" s="7">
        <v>13.953270479524944</v>
      </c>
      <c r="N9" s="19"/>
    </row>
    <row r="10" spans="1:16" ht="18" customHeight="1" x14ac:dyDescent="0.25">
      <c r="A10" s="4" t="s">
        <v>40</v>
      </c>
      <c r="B10" s="5">
        <v>0.99</v>
      </c>
      <c r="C10" s="6">
        <v>1960764.5525701377</v>
      </c>
      <c r="D10" s="6">
        <f t="shared" ref="D10" si="3">C10*M10</f>
        <v>28089507.753773451</v>
      </c>
      <c r="E10" s="5">
        <f t="shared" si="1"/>
        <v>0.99000004740781533</v>
      </c>
      <c r="F10" s="6">
        <v>1941157</v>
      </c>
      <c r="G10" s="6">
        <f t="shared" si="2"/>
        <v>27808614.00789791</v>
      </c>
      <c r="H10" s="57"/>
      <c r="I10" s="57"/>
      <c r="J10" s="59"/>
      <c r="K10" s="6">
        <v>523</v>
      </c>
      <c r="L10" s="4" t="s">
        <v>45</v>
      </c>
      <c r="M10" s="7">
        <v>14.325793332480531</v>
      </c>
      <c r="N10" s="19"/>
    </row>
    <row r="11" spans="1:16" ht="18" customHeight="1" x14ac:dyDescent="0.25">
      <c r="A11" s="4" t="s">
        <v>38</v>
      </c>
      <c r="B11" s="5">
        <v>1.39</v>
      </c>
      <c r="C11" s="6">
        <v>127547</v>
      </c>
      <c r="D11" s="6">
        <f>C11*M11</f>
        <v>1913205</v>
      </c>
      <c r="E11" s="5">
        <f t="shared" ref="E11" si="4">F11/C11</f>
        <v>0.680000313609885</v>
      </c>
      <c r="F11" s="6">
        <v>86732</v>
      </c>
      <c r="G11" s="6">
        <f t="shared" si="2"/>
        <v>1300980</v>
      </c>
      <c r="H11" s="57"/>
      <c r="I11" s="57"/>
      <c r="J11" s="59"/>
      <c r="K11" s="6">
        <v>11</v>
      </c>
      <c r="L11" s="4" t="s">
        <v>46</v>
      </c>
      <c r="M11" s="7">
        <v>15</v>
      </c>
      <c r="N11" s="19"/>
    </row>
    <row r="12" spans="1:16" ht="18" customHeight="1" x14ac:dyDescent="0.25">
      <c r="A12" s="4" t="s">
        <v>43</v>
      </c>
      <c r="B12" s="5"/>
      <c r="C12" s="6">
        <v>0</v>
      </c>
      <c r="D12" s="6">
        <f>C12*M12</f>
        <v>0</v>
      </c>
      <c r="E12" s="5"/>
      <c r="F12" s="6">
        <v>0</v>
      </c>
      <c r="G12" s="6">
        <f t="shared" si="2"/>
        <v>0</v>
      </c>
      <c r="H12" s="58"/>
      <c r="I12" s="58"/>
      <c r="J12" s="60"/>
      <c r="K12" s="6">
        <v>0</v>
      </c>
      <c r="L12" s="4" t="s">
        <v>46</v>
      </c>
      <c r="M12" s="7">
        <v>5</v>
      </c>
      <c r="N12" s="19"/>
    </row>
    <row r="13" spans="1:16" ht="18" customHeight="1" x14ac:dyDescent="0.25">
      <c r="A13" s="4" t="s">
        <v>29</v>
      </c>
      <c r="B13" s="5">
        <v>1.1000000000000001</v>
      </c>
      <c r="C13" s="6">
        <v>3280440</v>
      </c>
      <c r="D13" s="6">
        <f>C13*M13</f>
        <v>3280440</v>
      </c>
      <c r="E13" s="5">
        <f>F13/C13</f>
        <v>1</v>
      </c>
      <c r="F13" s="6">
        <v>3280440</v>
      </c>
      <c r="G13" s="6">
        <f>F13*M13</f>
        <v>3280440</v>
      </c>
      <c r="H13" s="53">
        <f>$J13/(F13+F14)</f>
        <v>0.32821452241106891</v>
      </c>
      <c r="I13" s="53">
        <f>$J13/(G13+G14)</f>
        <v>0.29456452759576879</v>
      </c>
      <c r="J13" s="55">
        <v>1093469</v>
      </c>
      <c r="K13" s="6">
        <v>151200</v>
      </c>
      <c r="L13" s="4" t="s">
        <v>45</v>
      </c>
      <c r="M13" s="7">
        <v>1</v>
      </c>
      <c r="N13" s="19"/>
      <c r="P13" s="29"/>
    </row>
    <row r="14" spans="1:16" ht="18" customHeight="1" x14ac:dyDescent="0.25">
      <c r="A14" s="4" t="s">
        <v>23</v>
      </c>
      <c r="B14" s="5">
        <v>1</v>
      </c>
      <c r="C14" s="6">
        <v>64719</v>
      </c>
      <c r="D14" s="6">
        <f t="shared" ref="D14" si="5">C14*M14</f>
        <v>546474</v>
      </c>
      <c r="E14" s="5">
        <f t="shared" ref="E14" si="6">F14/C14</f>
        <v>0.78999984548586966</v>
      </c>
      <c r="F14" s="6">
        <v>51128</v>
      </c>
      <c r="G14" s="6">
        <f t="shared" ref="G14" si="7">F14*M14</f>
        <v>431714.37556204514</v>
      </c>
      <c r="H14" s="54"/>
      <c r="I14" s="54"/>
      <c r="J14" s="56"/>
      <c r="K14" s="6">
        <v>4741</v>
      </c>
      <c r="L14" s="4" t="s">
        <v>48</v>
      </c>
      <c r="M14" s="7">
        <v>8.4437954850971124</v>
      </c>
      <c r="N14" s="19"/>
    </row>
    <row r="15" spans="1:16" ht="18" customHeight="1" x14ac:dyDescent="0.25">
      <c r="A15" s="8" t="s">
        <v>16</v>
      </c>
      <c r="B15" s="9"/>
      <c r="C15" s="10">
        <f>SUM(C6:C14)</f>
        <v>7158975.4188148882</v>
      </c>
      <c r="D15" s="10">
        <f>SUM(D6:D14)</f>
        <v>55854678.56663467</v>
      </c>
      <c r="E15" s="9">
        <f>F15/C15</f>
        <v>0.95991389800547822</v>
      </c>
      <c r="F15" s="10">
        <f>SUM(F6:F14)</f>
        <v>6872000</v>
      </c>
      <c r="G15" s="10">
        <f>SUM(G6:G14)</f>
        <v>51699518.468124866</v>
      </c>
      <c r="H15" s="11">
        <f>J15/F15</f>
        <v>1.2909273864959254</v>
      </c>
      <c r="I15" s="11">
        <f>J15/G15</f>
        <v>0.1715925653247532</v>
      </c>
      <c r="J15" s="22">
        <f>SUM(J6:J14)</f>
        <v>8871253</v>
      </c>
      <c r="K15" s="10">
        <f>SUM(K6:K14)</f>
        <v>167817</v>
      </c>
      <c r="L15" s="12"/>
      <c r="M15" s="13">
        <f>G15/F15</f>
        <v>7.5232128155012905</v>
      </c>
      <c r="N15" s="19"/>
    </row>
    <row r="16" spans="1:16" ht="18" customHeight="1" x14ac:dyDescent="0.2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19"/>
    </row>
    <row r="17" spans="1:16" ht="18" customHeight="1" x14ac:dyDescent="0.25">
      <c r="A17" s="66" t="s">
        <v>17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  <c r="N17" s="19"/>
    </row>
    <row r="18" spans="1:16" ht="18" customHeight="1" x14ac:dyDescent="0.25">
      <c r="A18" s="4" t="s">
        <v>36</v>
      </c>
      <c r="B18" s="5">
        <v>1</v>
      </c>
      <c r="C18" s="6">
        <v>10921.441252630375</v>
      </c>
      <c r="D18" s="6">
        <f>C18*M18</f>
        <v>99977.573020130934</v>
      </c>
      <c r="E18" s="5">
        <f t="shared" ref="E18" si="8">F18/C18</f>
        <v>0.80996635841166886</v>
      </c>
      <c r="F18" s="6">
        <v>8846</v>
      </c>
      <c r="G18" s="6">
        <f t="shared" ref="G18:G26" si="9">F18*M18</f>
        <v>80978.470741952158</v>
      </c>
      <c r="H18" s="69">
        <f>$J$18/SUM(F18:F23)</f>
        <v>1.5203285129062913</v>
      </c>
      <c r="I18" s="69">
        <f>$J$18/SUM(G18:G23)</f>
        <v>0.15024362318941181</v>
      </c>
      <c r="J18" s="70">
        <v>4320988</v>
      </c>
      <c r="K18" s="6">
        <v>7</v>
      </c>
      <c r="L18" s="4" t="s">
        <v>45</v>
      </c>
      <c r="M18" s="7">
        <v>9.1542472012154832</v>
      </c>
      <c r="N18" s="19"/>
    </row>
    <row r="19" spans="1:16" ht="18" customHeight="1" x14ac:dyDescent="0.25">
      <c r="A19" s="4" t="s">
        <v>30</v>
      </c>
      <c r="B19" s="5">
        <v>1</v>
      </c>
      <c r="C19" s="6">
        <v>894654.4566518967</v>
      </c>
      <c r="D19" s="6">
        <f>C19*M19</f>
        <v>6873068.1406333204</v>
      </c>
      <c r="E19" s="5">
        <f t="shared" ref="E19:E26" si="10">F19/C19</f>
        <v>0.58000046402484984</v>
      </c>
      <c r="F19" s="6">
        <v>518900</v>
      </c>
      <c r="G19" s="6">
        <f t="shared" si="9"/>
        <v>3986382.7108417382</v>
      </c>
      <c r="H19" s="62">
        <f t="shared" ref="H19:I22" si="11">J19/F19</f>
        <v>0</v>
      </c>
      <c r="I19" s="62">
        <f t="shared" si="11"/>
        <v>1.0034159512886775E-5</v>
      </c>
      <c r="J19" s="64"/>
      <c r="K19" s="6">
        <v>40</v>
      </c>
      <c r="L19" s="4" t="s">
        <v>45</v>
      </c>
      <c r="M19" s="7">
        <v>7.6823717688220041</v>
      </c>
      <c r="N19" s="19"/>
    </row>
    <row r="20" spans="1:16" ht="18" customHeight="1" x14ac:dyDescent="0.25">
      <c r="A20" s="4" t="s">
        <v>44</v>
      </c>
      <c r="B20" s="5"/>
      <c r="C20" s="6">
        <v>0</v>
      </c>
      <c r="D20" s="6">
        <f>C20*M20</f>
        <v>0</v>
      </c>
      <c r="E20" s="5"/>
      <c r="F20" s="6">
        <v>0</v>
      </c>
      <c r="G20" s="6">
        <f t="shared" si="9"/>
        <v>0</v>
      </c>
      <c r="H20" s="62"/>
      <c r="I20" s="62"/>
      <c r="J20" s="64"/>
      <c r="K20" s="6">
        <v>0</v>
      </c>
      <c r="L20" s="4" t="s">
        <v>45</v>
      </c>
      <c r="M20" s="7">
        <v>25</v>
      </c>
      <c r="N20" s="19"/>
      <c r="P20" s="30"/>
    </row>
    <row r="21" spans="1:16" ht="18" customHeight="1" x14ac:dyDescent="0.25">
      <c r="A21" s="4" t="s">
        <v>31</v>
      </c>
      <c r="B21" s="5">
        <v>0.99560528129914838</v>
      </c>
      <c r="C21" s="6">
        <v>1929491.4442607397</v>
      </c>
      <c r="D21" s="6">
        <f>C21*M21</f>
        <v>28942371.663911097</v>
      </c>
      <c r="E21" s="5">
        <f t="shared" si="10"/>
        <v>0.67999990562419776</v>
      </c>
      <c r="F21" s="6">
        <v>1312054</v>
      </c>
      <c r="G21" s="6">
        <f>F21*M21</f>
        <v>19680810</v>
      </c>
      <c r="H21" s="62"/>
      <c r="I21" s="62"/>
      <c r="J21" s="64"/>
      <c r="K21" s="6">
        <v>29</v>
      </c>
      <c r="L21" s="4" t="s">
        <v>46</v>
      </c>
      <c r="M21" s="7">
        <v>15</v>
      </c>
      <c r="N21" s="19"/>
    </row>
    <row r="22" spans="1:16" ht="18" customHeight="1" x14ac:dyDescent="0.25">
      <c r="A22" s="4" t="s">
        <v>32</v>
      </c>
      <c r="B22" s="5">
        <v>0.97836073352613684</v>
      </c>
      <c r="C22" s="6">
        <v>478345.98043278529</v>
      </c>
      <c r="D22" s="6">
        <f>C22*M22</f>
        <v>2391729.9021639265</v>
      </c>
      <c r="E22" s="5">
        <f t="shared" si="10"/>
        <v>1.0200002089670721</v>
      </c>
      <c r="F22" s="6">
        <v>487913</v>
      </c>
      <c r="G22" s="6">
        <f t="shared" si="9"/>
        <v>2439565</v>
      </c>
      <c r="H22" s="62">
        <f t="shared" si="11"/>
        <v>0</v>
      </c>
      <c r="I22" s="62">
        <f t="shared" si="11"/>
        <v>2.0495457181915629E-6</v>
      </c>
      <c r="J22" s="64"/>
      <c r="K22" s="6">
        <v>5</v>
      </c>
      <c r="L22" s="4" t="s">
        <v>46</v>
      </c>
      <c r="M22" s="7">
        <v>5</v>
      </c>
      <c r="N22" s="19"/>
    </row>
    <row r="23" spans="1:16" ht="18" customHeight="1" x14ac:dyDescent="0.25">
      <c r="A23" s="4" t="s">
        <v>33</v>
      </c>
      <c r="B23" s="5">
        <v>0.97239419348743583</v>
      </c>
      <c r="C23" s="6">
        <v>504341</v>
      </c>
      <c r="D23" s="6">
        <f t="shared" ref="D23:D26" si="12">C23*M23</f>
        <v>2521705</v>
      </c>
      <c r="E23" s="5">
        <f t="shared" si="10"/>
        <v>1.0200003569013822</v>
      </c>
      <c r="F23" s="6">
        <v>514428</v>
      </c>
      <c r="G23" s="6">
        <f t="shared" si="9"/>
        <v>2572140</v>
      </c>
      <c r="H23" s="63"/>
      <c r="I23" s="63"/>
      <c r="J23" s="60"/>
      <c r="K23" s="6">
        <v>9</v>
      </c>
      <c r="L23" s="4" t="s">
        <v>45</v>
      </c>
      <c r="M23" s="7">
        <v>5</v>
      </c>
      <c r="N23" s="19"/>
    </row>
    <row r="24" spans="1:16" ht="18" customHeight="1" x14ac:dyDescent="0.25">
      <c r="A24" s="4" t="s">
        <v>35</v>
      </c>
      <c r="B24" s="5">
        <v>1.26</v>
      </c>
      <c r="C24" s="6">
        <v>18922.227693806977</v>
      </c>
      <c r="D24" s="6">
        <f t="shared" si="12"/>
        <v>147888.64763177375</v>
      </c>
      <c r="E24" s="5">
        <f t="shared" si="10"/>
        <v>0.98999971372985274</v>
      </c>
      <c r="F24" s="6">
        <v>18733</v>
      </c>
      <c r="G24" s="6">
        <f t="shared" si="9"/>
        <v>146409.71881935108</v>
      </c>
      <c r="H24" s="61">
        <f>$J$24/SUM(F24:F26)</f>
        <v>2.4718225310790549</v>
      </c>
      <c r="I24" s="61">
        <f>$J$24/SUM(G24:G26)</f>
        <v>0.26490885663994984</v>
      </c>
      <c r="J24" s="55">
        <v>1225013</v>
      </c>
      <c r="K24" s="6">
        <v>182</v>
      </c>
      <c r="L24" s="4" t="s">
        <v>45</v>
      </c>
      <c r="M24" s="7">
        <v>7.8156044850985475</v>
      </c>
      <c r="N24" s="19"/>
    </row>
    <row r="25" spans="1:16" ht="18" customHeight="1" x14ac:dyDescent="0.25">
      <c r="A25" s="4" t="s">
        <v>37</v>
      </c>
      <c r="B25" s="5">
        <v>1</v>
      </c>
      <c r="C25" s="6">
        <v>427243.48877886811</v>
      </c>
      <c r="D25" s="6">
        <f t="shared" si="12"/>
        <v>3706633.1081469622</v>
      </c>
      <c r="E25" s="5">
        <f t="shared" si="10"/>
        <v>0.98999987386331012</v>
      </c>
      <c r="F25" s="6">
        <v>422971</v>
      </c>
      <c r="G25" s="6">
        <f t="shared" si="9"/>
        <v>3669566.3095230618</v>
      </c>
      <c r="H25" s="62"/>
      <c r="I25" s="62"/>
      <c r="J25" s="64"/>
      <c r="K25" s="6">
        <v>150</v>
      </c>
      <c r="L25" s="4" t="s">
        <v>45</v>
      </c>
      <c r="M25" s="7">
        <v>8.6756924458723219</v>
      </c>
      <c r="N25" s="19"/>
    </row>
    <row r="26" spans="1:16" ht="18" customHeight="1" x14ac:dyDescent="0.25">
      <c r="A26" s="4" t="s">
        <v>34</v>
      </c>
      <c r="B26" s="5">
        <v>1.48</v>
      </c>
      <c r="C26" s="6">
        <v>79247</v>
      </c>
      <c r="D26" s="6">
        <f t="shared" si="12"/>
        <v>1188705</v>
      </c>
      <c r="E26" s="5">
        <f t="shared" si="10"/>
        <v>0.67998788597675619</v>
      </c>
      <c r="F26" s="6">
        <v>53887</v>
      </c>
      <c r="G26" s="6">
        <f t="shared" si="9"/>
        <v>808305</v>
      </c>
      <c r="H26" s="63"/>
      <c r="I26" s="63"/>
      <c r="J26" s="60"/>
      <c r="K26" s="6">
        <v>12</v>
      </c>
      <c r="L26" s="4" t="s">
        <v>46</v>
      </c>
      <c r="M26" s="7">
        <v>15</v>
      </c>
      <c r="N26" s="19"/>
    </row>
    <row r="27" spans="1:16" ht="18" customHeight="1" x14ac:dyDescent="0.25">
      <c r="A27" s="8" t="s">
        <v>18</v>
      </c>
      <c r="B27" s="9"/>
      <c r="C27" s="10">
        <f>SUM(C18:C26)</f>
        <v>4343167.0390707264</v>
      </c>
      <c r="D27" s="10">
        <f>SUM(D18:D26)</f>
        <v>45872079.03550721</v>
      </c>
      <c r="E27" s="9">
        <f>F27/C27</f>
        <v>0.76850187201506959</v>
      </c>
      <c r="F27" s="10">
        <f>SUM(F18:F26)</f>
        <v>3337732</v>
      </c>
      <c r="G27" s="10">
        <f>SUM(G18:G26)</f>
        <v>33384157.209926102</v>
      </c>
      <c r="H27" s="11">
        <f>J27/F27</f>
        <v>1.6616076425548845</v>
      </c>
      <c r="I27" s="11">
        <f t="shared" ref="I27" si="13">J27/G27</f>
        <v>0.16612673386138407</v>
      </c>
      <c r="J27" s="22">
        <f>SUM(J18:J26)</f>
        <v>5546001</v>
      </c>
      <c r="K27" s="10">
        <f>SUM(K18:K26)</f>
        <v>434</v>
      </c>
      <c r="L27" s="12"/>
      <c r="M27" s="13">
        <f>G27/F27</f>
        <v>10.002048459830238</v>
      </c>
      <c r="N27" s="19"/>
    </row>
    <row r="28" spans="1:16" ht="18" customHeight="1" x14ac:dyDescent="0.25">
      <c r="A28" s="26" t="s">
        <v>19</v>
      </c>
      <c r="B28" s="15"/>
      <c r="C28" s="16">
        <f>C27+C15</f>
        <v>11502142.457885616</v>
      </c>
      <c r="D28" s="16">
        <f>D27+D15</f>
        <v>101726757.60214189</v>
      </c>
      <c r="E28" s="15">
        <f>F28/C28</f>
        <v>0.88763741514959527</v>
      </c>
      <c r="F28" s="16">
        <f>F27+F15</f>
        <v>10209732</v>
      </c>
      <c r="G28" s="16">
        <f>G27+G15</f>
        <v>85083675.678050965</v>
      </c>
      <c r="H28" s="21">
        <f>J28/F28</f>
        <v>1.4121089564348996</v>
      </c>
      <c r="I28" s="21">
        <f>J28/G28</f>
        <v>0.16944794503887681</v>
      </c>
      <c r="J28" s="23">
        <f>J27+J15</f>
        <v>14417254</v>
      </c>
      <c r="K28" s="16">
        <f>K27+K15</f>
        <v>168251</v>
      </c>
      <c r="L28" s="17"/>
      <c r="M28" s="18">
        <f>G28/F28</f>
        <v>8.3335856100876065</v>
      </c>
      <c r="N28" s="19"/>
    </row>
    <row r="29" spans="1:16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6" x14ac:dyDescent="0.25">
      <c r="A30" s="19"/>
      <c r="B30" s="19"/>
      <c r="C30" s="31"/>
      <c r="D30" s="31"/>
      <c r="E30" s="31"/>
      <c r="F30" s="31"/>
      <c r="G30" s="31"/>
      <c r="H30" s="31"/>
      <c r="I30" s="31"/>
      <c r="J30" s="31"/>
      <c r="K30" s="19"/>
      <c r="L30" s="19"/>
      <c r="M30" s="19"/>
      <c r="N30" s="19"/>
    </row>
    <row r="31" spans="1:16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6" x14ac:dyDescent="0.25">
      <c r="A32" s="19"/>
      <c r="B32" s="19"/>
      <c r="C32" s="19"/>
      <c r="D32" s="19"/>
      <c r="E32" s="28"/>
      <c r="F32" s="19"/>
      <c r="G32" s="19"/>
      <c r="H32" s="19"/>
      <c r="I32" s="19"/>
      <c r="J32" s="19"/>
      <c r="K32" s="19"/>
      <c r="L32" s="19"/>
      <c r="M32" s="19"/>
      <c r="N32" s="19"/>
    </row>
    <row r="33" spans="1:14" x14ac:dyDescent="0.25">
      <c r="A33" s="19"/>
      <c r="B33" s="19"/>
      <c r="C33" s="19"/>
      <c r="D33" s="19"/>
      <c r="E33" s="28"/>
      <c r="F33" s="19"/>
      <c r="G33" s="19"/>
      <c r="H33" s="19"/>
      <c r="I33" s="19"/>
      <c r="J33" s="19"/>
      <c r="K33" s="19"/>
      <c r="L33" s="19"/>
      <c r="M33" s="19"/>
      <c r="N33" s="19"/>
    </row>
    <row r="34" spans="1:14" x14ac:dyDescent="0.25">
      <c r="A34" s="19"/>
      <c r="B34" s="19"/>
      <c r="C34" s="19"/>
      <c r="D34" s="19"/>
      <c r="E34" s="28"/>
      <c r="F34" s="19"/>
      <c r="G34" s="19"/>
      <c r="H34" s="19"/>
      <c r="I34" s="19"/>
      <c r="J34" s="19"/>
      <c r="K34" s="19"/>
      <c r="L34" s="19"/>
      <c r="M34" s="19"/>
      <c r="N34" s="19"/>
    </row>
    <row r="35" spans="1:14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</sheetData>
  <mergeCells count="26">
    <mergeCell ref="H24:H26"/>
    <mergeCell ref="I24:I26"/>
    <mergeCell ref="J24:J26"/>
    <mergeCell ref="H13:H14"/>
    <mergeCell ref="I13:I14"/>
    <mergeCell ref="J13:J14"/>
    <mergeCell ref="A16:M16"/>
    <mergeCell ref="A17:M17"/>
    <mergeCell ref="H18:H23"/>
    <mergeCell ref="I18:I23"/>
    <mergeCell ref="J18:J23"/>
    <mergeCell ref="A5:M5"/>
    <mergeCell ref="H6:H7"/>
    <mergeCell ref="I6:I7"/>
    <mergeCell ref="J6:J7"/>
    <mergeCell ref="H8:H12"/>
    <mergeCell ref="I8:I12"/>
    <mergeCell ref="J8:J12"/>
    <mergeCell ref="A1:M1"/>
    <mergeCell ref="A2:A4"/>
    <mergeCell ref="C2:D2"/>
    <mergeCell ref="F2:I2"/>
    <mergeCell ref="K2:L2"/>
    <mergeCell ref="K3:K4"/>
    <mergeCell ref="L3:L4"/>
    <mergeCell ref="M3:M4"/>
  </mergeCells>
  <pageMargins left="0.25" right="0.25" top="0.75" bottom="0.75" header="0.3" footer="0.3"/>
  <pageSetup scale="62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zoomScale="90" zoomScaleNormal="90" zoomScaleSheetLayoutView="90" workbookViewId="0">
      <selection sqref="A1:M1"/>
    </sheetView>
  </sheetViews>
  <sheetFormatPr defaultRowHeight="15" x14ac:dyDescent="0.25"/>
  <cols>
    <col min="1" max="1" width="29.5703125" customWidth="1"/>
    <col min="2" max="2" width="17.7109375" customWidth="1"/>
    <col min="3" max="3" width="15.85546875" customWidth="1"/>
    <col min="4" max="4" width="15" customWidth="1"/>
    <col min="5" max="5" width="14.7109375" customWidth="1"/>
    <col min="6" max="6" width="14.85546875" customWidth="1"/>
    <col min="7" max="10" width="15.7109375" customWidth="1"/>
    <col min="11" max="11" width="10.28515625" customWidth="1"/>
    <col min="12" max="13" width="17.7109375" customWidth="1"/>
  </cols>
  <sheetData>
    <row r="1" spans="1:14" ht="31.5" customHeight="1" x14ac:dyDescent="0.25">
      <c r="A1" s="36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19"/>
    </row>
    <row r="2" spans="1:14" ht="50.25" customHeight="1" x14ac:dyDescent="0.25">
      <c r="A2" s="39"/>
      <c r="B2" s="34" t="s">
        <v>0</v>
      </c>
      <c r="C2" s="42" t="s">
        <v>26</v>
      </c>
      <c r="D2" s="43"/>
      <c r="E2" s="34" t="s">
        <v>24</v>
      </c>
      <c r="F2" s="42" t="s">
        <v>27</v>
      </c>
      <c r="G2" s="44"/>
      <c r="H2" s="44"/>
      <c r="I2" s="43"/>
      <c r="J2" s="35" t="s">
        <v>28</v>
      </c>
      <c r="K2" s="45" t="s">
        <v>1</v>
      </c>
      <c r="L2" s="45"/>
      <c r="M2" s="34" t="s">
        <v>2</v>
      </c>
      <c r="N2" s="19"/>
    </row>
    <row r="3" spans="1:14" ht="50.25" customHeight="1" x14ac:dyDescent="0.25">
      <c r="A3" s="40"/>
      <c r="B3" s="27" t="s">
        <v>25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4</v>
      </c>
      <c r="H3" s="27" t="s">
        <v>7</v>
      </c>
      <c r="I3" s="27" t="s">
        <v>8</v>
      </c>
      <c r="J3" s="27" t="s">
        <v>20</v>
      </c>
      <c r="K3" s="46" t="s">
        <v>9</v>
      </c>
      <c r="L3" s="46" t="s">
        <v>10</v>
      </c>
      <c r="M3" s="48" t="s">
        <v>42</v>
      </c>
      <c r="N3" s="19"/>
    </row>
    <row r="4" spans="1:14" s="1" customFormat="1" ht="27" customHeight="1" x14ac:dyDescent="0.25">
      <c r="A4" s="41"/>
      <c r="B4" s="3" t="s">
        <v>11</v>
      </c>
      <c r="C4" s="3" t="s">
        <v>12</v>
      </c>
      <c r="D4" s="3" t="s">
        <v>12</v>
      </c>
      <c r="E4" s="3" t="s">
        <v>11</v>
      </c>
      <c r="F4" s="3" t="s">
        <v>12</v>
      </c>
      <c r="G4" s="3" t="s">
        <v>12</v>
      </c>
      <c r="H4" s="3" t="s">
        <v>13</v>
      </c>
      <c r="I4" s="3" t="s">
        <v>13</v>
      </c>
      <c r="J4" s="3" t="s">
        <v>14</v>
      </c>
      <c r="K4" s="47"/>
      <c r="L4" s="47"/>
      <c r="M4" s="49"/>
      <c r="N4" s="20"/>
    </row>
    <row r="5" spans="1:14" ht="18" customHeight="1" x14ac:dyDescent="0.25">
      <c r="A5" s="50" t="s">
        <v>15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  <c r="N5" s="19"/>
    </row>
    <row r="6" spans="1:14" ht="18" customHeight="1" x14ac:dyDescent="0.25">
      <c r="A6" s="4" t="s">
        <v>21</v>
      </c>
      <c r="B6" s="5">
        <v>1</v>
      </c>
      <c r="C6" s="6">
        <v>70617</v>
      </c>
      <c r="D6" s="6">
        <f>C6*M6</f>
        <v>517727.27049150463</v>
      </c>
      <c r="E6" s="5">
        <f>F6/C6</f>
        <v>0.95999546851324746</v>
      </c>
      <c r="F6" s="6">
        <v>67792</v>
      </c>
      <c r="G6" s="6">
        <f>F6*M6</f>
        <v>497015.83359757683</v>
      </c>
      <c r="H6" s="53">
        <f>$J6/(F6+F7)</f>
        <v>2.9422110005876849</v>
      </c>
      <c r="I6" s="53">
        <f>$J6/(G6+G7)</f>
        <v>0.17285985294917541</v>
      </c>
      <c r="J6" s="55">
        <v>946218</v>
      </c>
      <c r="K6" s="6">
        <v>1238</v>
      </c>
      <c r="L6" s="4" t="s">
        <v>45</v>
      </c>
      <c r="M6" s="7">
        <v>7.3314820863461296</v>
      </c>
      <c r="N6" s="19"/>
    </row>
    <row r="7" spans="1:14" ht="18" customHeight="1" x14ac:dyDescent="0.25">
      <c r="A7" s="4" t="s">
        <v>22</v>
      </c>
      <c r="B7" s="5">
        <v>1</v>
      </c>
      <c r="C7" s="6">
        <v>317262</v>
      </c>
      <c r="D7" s="6">
        <f>C7*M7</f>
        <v>6221123.1754832752</v>
      </c>
      <c r="E7" s="5">
        <f>F7/C7</f>
        <v>0.79999810881857891</v>
      </c>
      <c r="F7" s="6">
        <v>253809</v>
      </c>
      <c r="G7" s="6">
        <f>F7*M7</f>
        <v>4976886.7751140529</v>
      </c>
      <c r="H7" s="54"/>
      <c r="I7" s="54"/>
      <c r="J7" s="56"/>
      <c r="K7" s="6">
        <v>1392</v>
      </c>
      <c r="L7" s="4" t="s">
        <v>47</v>
      </c>
      <c r="M7" s="7">
        <v>19.60878761239378</v>
      </c>
      <c r="N7" s="19"/>
    </row>
    <row r="8" spans="1:14" ht="18" customHeight="1" x14ac:dyDescent="0.25">
      <c r="A8" s="4" t="s">
        <v>39</v>
      </c>
      <c r="B8" s="5">
        <v>1</v>
      </c>
      <c r="C8" s="6">
        <v>600</v>
      </c>
      <c r="D8" s="6">
        <f t="shared" ref="D8:D10" si="0">C8*M8</f>
        <v>6179.3386959693171</v>
      </c>
      <c r="E8" s="5">
        <f t="shared" ref="E8:E10" si="1">F8/C8</f>
        <v>0.9</v>
      </c>
      <c r="F8" s="6">
        <v>540</v>
      </c>
      <c r="G8" s="6">
        <f t="shared" ref="G8:G12" si="2">F8*M8</f>
        <v>5561.4048263723853</v>
      </c>
      <c r="H8" s="53">
        <f>J8/(SUM(F8:F12))</f>
        <v>6.7174807987711214</v>
      </c>
      <c r="I8" s="53">
        <f>J8/SUM(G8:G12)</f>
        <v>0.45651594646948368</v>
      </c>
      <c r="J8" s="55">
        <v>218654</v>
      </c>
      <c r="K8" s="6">
        <v>126</v>
      </c>
      <c r="L8" s="4" t="s">
        <v>45</v>
      </c>
      <c r="M8" s="7">
        <v>10.298897826615528</v>
      </c>
      <c r="N8" s="19"/>
    </row>
    <row r="9" spans="1:14" ht="18" customHeight="1" x14ac:dyDescent="0.25">
      <c r="A9" s="4" t="s">
        <v>41</v>
      </c>
      <c r="B9" s="5">
        <v>1</v>
      </c>
      <c r="C9" s="6">
        <v>27164</v>
      </c>
      <c r="D9" s="6">
        <f t="shared" si="0"/>
        <v>407460</v>
      </c>
      <c r="E9" s="5">
        <f t="shared" si="1"/>
        <v>0.8999779119422765</v>
      </c>
      <c r="F9" s="6">
        <v>24447</v>
      </c>
      <c r="G9" s="6">
        <f t="shared" si="2"/>
        <v>366705</v>
      </c>
      <c r="H9" s="57"/>
      <c r="I9" s="57"/>
      <c r="J9" s="59"/>
      <c r="K9" s="6">
        <v>1</v>
      </c>
      <c r="L9" s="4" t="s">
        <v>45</v>
      </c>
      <c r="M9" s="7">
        <v>15</v>
      </c>
      <c r="N9" s="19"/>
    </row>
    <row r="10" spans="1:14" ht="18" customHeight="1" x14ac:dyDescent="0.25">
      <c r="A10" s="4" t="s">
        <v>40</v>
      </c>
      <c r="B10" s="5">
        <v>1.08</v>
      </c>
      <c r="C10" s="6">
        <v>7640</v>
      </c>
      <c r="D10" s="6">
        <f t="shared" si="0"/>
        <v>107782.34152726512</v>
      </c>
      <c r="E10" s="5">
        <f t="shared" si="1"/>
        <v>0.98992146596858643</v>
      </c>
      <c r="F10" s="6">
        <v>7563</v>
      </c>
      <c r="G10" s="6">
        <f t="shared" si="2"/>
        <v>106696.05353019712</v>
      </c>
      <c r="H10" s="57"/>
      <c r="I10" s="57"/>
      <c r="J10" s="59"/>
      <c r="K10" s="6">
        <v>14</v>
      </c>
      <c r="L10" s="4" t="s">
        <v>45</v>
      </c>
      <c r="M10" s="7">
        <v>14.107636325558261</v>
      </c>
      <c r="N10" s="19"/>
    </row>
    <row r="11" spans="1:14" ht="18" customHeight="1" x14ac:dyDescent="0.25">
      <c r="A11" s="4" t="s">
        <v>38</v>
      </c>
      <c r="B11" s="5"/>
      <c r="C11" s="6">
        <v>0</v>
      </c>
      <c r="D11" s="6">
        <f>C11*M11</f>
        <v>0</v>
      </c>
      <c r="E11" s="5"/>
      <c r="F11" s="6">
        <v>0</v>
      </c>
      <c r="G11" s="6">
        <f t="shared" si="2"/>
        <v>0</v>
      </c>
      <c r="H11" s="57"/>
      <c r="I11" s="57"/>
      <c r="J11" s="59"/>
      <c r="K11" s="6">
        <v>0</v>
      </c>
      <c r="L11" s="4" t="s">
        <v>46</v>
      </c>
      <c r="M11" s="7">
        <v>15</v>
      </c>
      <c r="N11" s="19"/>
    </row>
    <row r="12" spans="1:14" ht="18" customHeight="1" x14ac:dyDescent="0.25">
      <c r="A12" s="4" t="s">
        <v>43</v>
      </c>
      <c r="B12" s="5"/>
      <c r="C12" s="6">
        <v>0</v>
      </c>
      <c r="D12" s="6">
        <f>C12*M12</f>
        <v>0</v>
      </c>
      <c r="E12" s="5"/>
      <c r="F12" s="6">
        <v>0</v>
      </c>
      <c r="G12" s="6">
        <f t="shared" si="2"/>
        <v>0</v>
      </c>
      <c r="H12" s="58"/>
      <c r="I12" s="58"/>
      <c r="J12" s="60"/>
      <c r="K12" s="6">
        <v>0</v>
      </c>
      <c r="L12" s="4" t="s">
        <v>46</v>
      </c>
      <c r="M12" s="7">
        <v>5</v>
      </c>
      <c r="N12" s="19"/>
    </row>
    <row r="13" spans="1:14" ht="18" customHeight="1" x14ac:dyDescent="0.25">
      <c r="A13" s="4" t="s">
        <v>29</v>
      </c>
      <c r="B13" s="5">
        <v>1.25</v>
      </c>
      <c r="C13" s="6">
        <v>1108565</v>
      </c>
      <c r="D13" s="6">
        <f>C13*M13</f>
        <v>1108565</v>
      </c>
      <c r="E13" s="5">
        <f>F13/C13</f>
        <v>1</v>
      </c>
      <c r="F13" s="6">
        <f>C13</f>
        <v>1108565</v>
      </c>
      <c r="G13" s="6">
        <f>F13*M13</f>
        <v>1108565</v>
      </c>
      <c r="H13" s="53">
        <f>$J13/(F13+F14)</f>
        <v>0.51839703403991111</v>
      </c>
      <c r="I13" s="53">
        <f>$J13/(G13+G14)</f>
        <v>0.49642531544848567</v>
      </c>
      <c r="J13" s="55">
        <v>578599</v>
      </c>
      <c r="K13" s="6">
        <v>91350</v>
      </c>
      <c r="L13" s="4" t="s">
        <v>45</v>
      </c>
      <c r="M13" s="7">
        <v>1</v>
      </c>
      <c r="N13" s="19"/>
    </row>
    <row r="14" spans="1:14" ht="18" customHeight="1" x14ac:dyDescent="0.25">
      <c r="A14" s="4" t="s">
        <v>23</v>
      </c>
      <c r="B14" s="5">
        <v>1</v>
      </c>
      <c r="C14" s="6">
        <v>9577</v>
      </c>
      <c r="D14" s="6">
        <f t="shared" ref="D14" si="3">C14*M14</f>
        <v>72107</v>
      </c>
      <c r="E14" s="5">
        <f t="shared" ref="E14" si="4">F14/C14</f>
        <v>0.79001775086143888</v>
      </c>
      <c r="F14" s="6">
        <v>7566</v>
      </c>
      <c r="G14" s="6">
        <f t="shared" ref="G14" si="5">F14*M14</f>
        <v>56965.809961365776</v>
      </c>
      <c r="H14" s="54"/>
      <c r="I14" s="54"/>
      <c r="J14" s="56"/>
      <c r="K14" s="6">
        <v>770</v>
      </c>
      <c r="L14" s="4" t="s">
        <v>48</v>
      </c>
      <c r="M14" s="7">
        <v>7.5291845045421324</v>
      </c>
      <c r="N14" s="19"/>
    </row>
    <row r="15" spans="1:14" ht="18" customHeight="1" x14ac:dyDescent="0.25">
      <c r="A15" s="8" t="s">
        <v>16</v>
      </c>
      <c r="B15" s="9"/>
      <c r="C15" s="10">
        <f>SUM(C6:C14)</f>
        <v>1541425</v>
      </c>
      <c r="D15" s="10">
        <f>SUM(D6:D14)</f>
        <v>8440944.1261980161</v>
      </c>
      <c r="E15" s="9">
        <f>F15/C15</f>
        <v>0.95384595423066321</v>
      </c>
      <c r="F15" s="10">
        <f>SUM(F6:F14)</f>
        <v>1470282</v>
      </c>
      <c r="G15" s="10">
        <f>SUM(G6:G14)</f>
        <v>7118395.8770295642</v>
      </c>
      <c r="H15" s="11">
        <f>J15/F15</f>
        <v>1.1858072124939298</v>
      </c>
      <c r="I15" s="11">
        <f>J15/G15</f>
        <v>0.24492470355941107</v>
      </c>
      <c r="J15" s="22">
        <f>SUM(J6:J14)</f>
        <v>1743471</v>
      </c>
      <c r="K15" s="10">
        <f>SUM(K6:K14)</f>
        <v>94891</v>
      </c>
      <c r="L15" s="12"/>
      <c r="M15" s="13">
        <f>G15/F15</f>
        <v>4.8415173939622225</v>
      </c>
      <c r="N15" s="19"/>
    </row>
    <row r="16" spans="1:14" ht="18" customHeight="1" x14ac:dyDescent="0.2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19"/>
    </row>
    <row r="17" spans="1:14" ht="18" customHeight="1" x14ac:dyDescent="0.25">
      <c r="A17" s="66" t="s">
        <v>17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  <c r="N17" s="19"/>
    </row>
    <row r="18" spans="1:14" ht="18" customHeight="1" x14ac:dyDescent="0.25">
      <c r="A18" s="4" t="s">
        <v>36</v>
      </c>
      <c r="B18" s="5"/>
      <c r="C18" s="6">
        <v>0</v>
      </c>
      <c r="D18" s="6">
        <f>C18*M18</f>
        <v>0</v>
      </c>
      <c r="E18" s="5"/>
      <c r="F18" s="6">
        <v>0</v>
      </c>
      <c r="G18" s="6">
        <f t="shared" ref="G18:G26" si="6">F18*M18</f>
        <v>0</v>
      </c>
      <c r="H18" s="69">
        <f>$J$18/SUM(F18:F23)</f>
        <v>1.7320384938841991</v>
      </c>
      <c r="I18" s="69">
        <f>$J$18/SUM(G18:G23)</f>
        <v>0.1876835380288622</v>
      </c>
      <c r="J18" s="70">
        <v>976215</v>
      </c>
      <c r="K18" s="6">
        <v>0</v>
      </c>
      <c r="L18" s="4" t="s">
        <v>45</v>
      </c>
      <c r="M18" s="7">
        <v>9.1542472012154832</v>
      </c>
      <c r="N18" s="19"/>
    </row>
    <row r="19" spans="1:14" ht="18" customHeight="1" x14ac:dyDescent="0.25">
      <c r="A19" s="4" t="s">
        <v>30</v>
      </c>
      <c r="B19" s="5">
        <v>1</v>
      </c>
      <c r="C19" s="6">
        <v>193793</v>
      </c>
      <c r="D19" s="6">
        <f>C19*M19</f>
        <v>1926513.6603818289</v>
      </c>
      <c r="E19" s="5">
        <f t="shared" ref="E19" si="7">F19/C19</f>
        <v>0.58000030960870619</v>
      </c>
      <c r="F19" s="6">
        <v>112400</v>
      </c>
      <c r="G19" s="6">
        <f t="shared" si="6"/>
        <v>1117378.5194868627</v>
      </c>
      <c r="H19" s="62">
        <f t="shared" ref="H19:I22" si="8">J19/F19</f>
        <v>0</v>
      </c>
      <c r="I19" s="62">
        <f t="shared" si="8"/>
        <v>3.5798074960640311E-6</v>
      </c>
      <c r="J19" s="64"/>
      <c r="K19" s="6">
        <v>4</v>
      </c>
      <c r="L19" s="4" t="s">
        <v>45</v>
      </c>
      <c r="M19" s="7">
        <v>9.9410900310219095</v>
      </c>
      <c r="N19" s="19"/>
    </row>
    <row r="20" spans="1:14" ht="18" customHeight="1" x14ac:dyDescent="0.25">
      <c r="A20" s="4" t="s">
        <v>44</v>
      </c>
      <c r="B20" s="5"/>
      <c r="C20" s="6">
        <v>0</v>
      </c>
      <c r="D20" s="6">
        <f>C20*M20</f>
        <v>0</v>
      </c>
      <c r="E20" s="5"/>
      <c r="F20" s="6">
        <v>0</v>
      </c>
      <c r="G20" s="6">
        <f t="shared" si="6"/>
        <v>0</v>
      </c>
      <c r="H20" s="62"/>
      <c r="I20" s="62"/>
      <c r="J20" s="64"/>
      <c r="K20" s="6">
        <v>0</v>
      </c>
      <c r="L20" s="4" t="s">
        <v>45</v>
      </c>
      <c r="M20" s="7">
        <v>25</v>
      </c>
      <c r="N20" s="19"/>
    </row>
    <row r="21" spans="1:14" ht="18" customHeight="1" x14ac:dyDescent="0.25">
      <c r="A21" s="4" t="s">
        <v>31</v>
      </c>
      <c r="B21" s="5">
        <v>1.02</v>
      </c>
      <c r="C21" s="6">
        <v>268809</v>
      </c>
      <c r="D21" s="6">
        <f>C21*M21</f>
        <v>4032135</v>
      </c>
      <c r="E21" s="5">
        <f t="shared" ref="E21:E22" si="9">F21/C21</f>
        <v>0.67999955358637543</v>
      </c>
      <c r="F21" s="6">
        <v>182790</v>
      </c>
      <c r="G21" s="6">
        <f>F21*M21</f>
        <v>2741850</v>
      </c>
      <c r="H21" s="62"/>
      <c r="I21" s="62"/>
      <c r="J21" s="64"/>
      <c r="K21" s="6">
        <v>9</v>
      </c>
      <c r="L21" s="4" t="s">
        <v>46</v>
      </c>
      <c r="M21" s="7">
        <v>15</v>
      </c>
      <c r="N21" s="19"/>
    </row>
    <row r="22" spans="1:14" ht="18" customHeight="1" x14ac:dyDescent="0.25">
      <c r="A22" s="4" t="s">
        <v>32</v>
      </c>
      <c r="B22" s="5">
        <v>1.0900000000000001</v>
      </c>
      <c r="C22" s="6">
        <v>263168</v>
      </c>
      <c r="D22" s="6">
        <f>C22*M22</f>
        <v>1315840</v>
      </c>
      <c r="E22" s="5">
        <f t="shared" si="9"/>
        <v>1.0200024319066148</v>
      </c>
      <c r="F22" s="6">
        <v>268432</v>
      </c>
      <c r="G22" s="6">
        <f t="shared" si="6"/>
        <v>1342160</v>
      </c>
      <c r="H22" s="62">
        <f t="shared" si="8"/>
        <v>0</v>
      </c>
      <c r="I22" s="62">
        <f t="shared" si="8"/>
        <v>3.7253382607140729E-6</v>
      </c>
      <c r="J22" s="64"/>
      <c r="K22" s="6">
        <v>5</v>
      </c>
      <c r="L22" s="4" t="s">
        <v>46</v>
      </c>
      <c r="M22" s="7">
        <v>5</v>
      </c>
      <c r="N22" s="19"/>
    </row>
    <row r="23" spans="1:14" ht="18" customHeight="1" x14ac:dyDescent="0.25">
      <c r="A23" s="4" t="s">
        <v>33</v>
      </c>
      <c r="B23" s="5"/>
      <c r="C23" s="6">
        <v>0</v>
      </c>
      <c r="D23" s="6">
        <f t="shared" ref="D23:D26" si="10">C23*M23</f>
        <v>0</v>
      </c>
      <c r="E23" s="5"/>
      <c r="F23" s="6">
        <v>0</v>
      </c>
      <c r="G23" s="6">
        <f t="shared" si="6"/>
        <v>0</v>
      </c>
      <c r="H23" s="63"/>
      <c r="I23" s="63"/>
      <c r="J23" s="60"/>
      <c r="K23" s="6">
        <v>0</v>
      </c>
      <c r="L23" s="4" t="s">
        <v>45</v>
      </c>
      <c r="M23" s="7">
        <v>5</v>
      </c>
      <c r="N23" s="19"/>
    </row>
    <row r="24" spans="1:14" ht="18" customHeight="1" x14ac:dyDescent="0.25">
      <c r="A24" s="4" t="s">
        <v>35</v>
      </c>
      <c r="B24" s="5">
        <v>1.25</v>
      </c>
      <c r="C24" s="6">
        <v>1029</v>
      </c>
      <c r="D24" s="6">
        <f t="shared" si="10"/>
        <v>8814.1780248821797</v>
      </c>
      <c r="E24" s="5">
        <f t="shared" ref="E24:E25" si="11">F24/C24</f>
        <v>0.98931000971817296</v>
      </c>
      <c r="F24" s="6">
        <v>1018</v>
      </c>
      <c r="G24" s="6">
        <f t="shared" si="6"/>
        <v>8719.9545474538954</v>
      </c>
      <c r="H24" s="61">
        <f>$J$24/SUM(F24:F26)</f>
        <v>4.3372170350863195</v>
      </c>
      <c r="I24" s="61">
        <f>$J$24/SUM(G24:G26)</f>
        <v>0.53857206955269454</v>
      </c>
      <c r="J24" s="55">
        <v>163049</v>
      </c>
      <c r="K24" s="6">
        <v>14</v>
      </c>
      <c r="L24" s="4" t="s">
        <v>45</v>
      </c>
      <c r="M24" s="7">
        <v>8.5657706752985217</v>
      </c>
      <c r="N24" s="19"/>
    </row>
    <row r="25" spans="1:14" ht="18" customHeight="1" x14ac:dyDescent="0.25">
      <c r="A25" s="4" t="s">
        <v>37</v>
      </c>
      <c r="B25" s="5">
        <v>1.01</v>
      </c>
      <c r="C25" s="6">
        <v>36944</v>
      </c>
      <c r="D25" s="6">
        <f t="shared" si="10"/>
        <v>296989.54479570361</v>
      </c>
      <c r="E25" s="5">
        <f t="shared" si="11"/>
        <v>0.99001190991771326</v>
      </c>
      <c r="F25" s="6">
        <v>36575</v>
      </c>
      <c r="G25" s="6">
        <f t="shared" si="6"/>
        <v>294023.18646878679</v>
      </c>
      <c r="H25" s="62"/>
      <c r="I25" s="62"/>
      <c r="J25" s="64"/>
      <c r="K25" s="6">
        <v>27</v>
      </c>
      <c r="L25" s="4" t="s">
        <v>45</v>
      </c>
      <c r="M25" s="7">
        <v>8.0389114550591056</v>
      </c>
      <c r="N25" s="19"/>
    </row>
    <row r="26" spans="1:14" ht="18" customHeight="1" x14ac:dyDescent="0.25">
      <c r="A26" s="4" t="s">
        <v>34</v>
      </c>
      <c r="B26" s="5"/>
      <c r="C26" s="6">
        <v>0</v>
      </c>
      <c r="D26" s="6">
        <f t="shared" si="10"/>
        <v>0</v>
      </c>
      <c r="E26" s="5"/>
      <c r="F26" s="6">
        <v>0</v>
      </c>
      <c r="G26" s="6">
        <f t="shared" si="6"/>
        <v>0</v>
      </c>
      <c r="H26" s="63"/>
      <c r="I26" s="63"/>
      <c r="J26" s="60"/>
      <c r="K26" s="6">
        <v>0</v>
      </c>
      <c r="L26" s="4" t="s">
        <v>46</v>
      </c>
      <c r="M26" s="7">
        <v>15</v>
      </c>
      <c r="N26" s="19"/>
    </row>
    <row r="27" spans="1:14" ht="18" customHeight="1" x14ac:dyDescent="0.25">
      <c r="A27" s="8" t="s">
        <v>18</v>
      </c>
      <c r="B27" s="9"/>
      <c r="C27" s="10">
        <f>SUM(C18:C26)</f>
        <v>763743</v>
      </c>
      <c r="D27" s="10">
        <f>SUM(D18:D26)</f>
        <v>7580292.383202415</v>
      </c>
      <c r="E27" s="9">
        <f>F27/C27</f>
        <v>0.7871954309237531</v>
      </c>
      <c r="F27" s="10">
        <f>SUM(F18:F26)</f>
        <v>601215</v>
      </c>
      <c r="G27" s="10">
        <f>SUM(G18:G26)</f>
        <v>5504131.6605031034</v>
      </c>
      <c r="H27" s="11">
        <f>J27/F27</f>
        <v>1.8949360877556283</v>
      </c>
      <c r="I27" s="11">
        <f t="shared" ref="I27" si="12">J27/G27</f>
        <v>0.20698342086821847</v>
      </c>
      <c r="J27" s="22">
        <f>SUM(J18:J26)</f>
        <v>1139264</v>
      </c>
      <c r="K27" s="10">
        <f>SUM(K18:K26)</f>
        <v>59</v>
      </c>
      <c r="L27" s="12"/>
      <c r="M27" s="13">
        <f>G27/F27</f>
        <v>9.1550138644297014</v>
      </c>
      <c r="N27" s="19"/>
    </row>
    <row r="28" spans="1:14" ht="18" customHeight="1" x14ac:dyDescent="0.25">
      <c r="A28" s="26" t="s">
        <v>19</v>
      </c>
      <c r="B28" s="15"/>
      <c r="C28" s="16">
        <f>C27+C15</f>
        <v>2305168</v>
      </c>
      <c r="D28" s="16">
        <f>D27+D15</f>
        <v>16021236.509400431</v>
      </c>
      <c r="E28" s="15">
        <f>F28/C28</f>
        <v>0.89863168324391107</v>
      </c>
      <c r="F28" s="16">
        <f>F27+F15</f>
        <v>2071497</v>
      </c>
      <c r="G28" s="16">
        <f>G27+G15</f>
        <v>12622527.537532669</v>
      </c>
      <c r="H28" s="21">
        <f>J28/F28</f>
        <v>1.3916192009932913</v>
      </c>
      <c r="I28" s="21">
        <f>J28/G28</f>
        <v>0.22838017120012474</v>
      </c>
      <c r="J28" s="23">
        <f>J27+J15</f>
        <v>2882735</v>
      </c>
      <c r="K28" s="16">
        <f>K27+K15</f>
        <v>94950</v>
      </c>
      <c r="L28" s="17"/>
      <c r="M28" s="18">
        <f>G28/F28</f>
        <v>6.0934326902393146</v>
      </c>
      <c r="N28" s="19"/>
    </row>
    <row r="29" spans="1:14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x14ac:dyDescent="0.25">
      <c r="A30" s="19"/>
      <c r="B30" s="33"/>
      <c r="C30" s="33"/>
      <c r="D30" s="33"/>
      <c r="E30" s="33"/>
      <c r="F30" s="33"/>
      <c r="G30" s="33"/>
      <c r="H30" s="33"/>
      <c r="I30" s="33"/>
      <c r="J30" s="33"/>
      <c r="K30" s="19"/>
      <c r="L30" s="19"/>
      <c r="M30" s="19"/>
      <c r="N30" s="19"/>
    </row>
    <row r="31" spans="1:14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x14ac:dyDescent="0.25">
      <c r="A32" s="19"/>
      <c r="B32" s="19"/>
      <c r="C32" s="19"/>
      <c r="D32" s="19"/>
      <c r="E32" s="19"/>
      <c r="F32" s="19"/>
      <c r="G32" s="28"/>
      <c r="H32" s="28"/>
      <c r="I32" s="28"/>
      <c r="J32" s="19"/>
      <c r="K32" s="19"/>
      <c r="L32" s="19"/>
      <c r="M32" s="19"/>
      <c r="N32" s="19"/>
    </row>
    <row r="33" spans="1:14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</sheetData>
  <mergeCells count="26">
    <mergeCell ref="H24:H26"/>
    <mergeCell ref="I24:I26"/>
    <mergeCell ref="J24:J26"/>
    <mergeCell ref="H13:H14"/>
    <mergeCell ref="I13:I14"/>
    <mergeCell ref="J13:J14"/>
    <mergeCell ref="A16:M16"/>
    <mergeCell ref="A17:M17"/>
    <mergeCell ref="H18:H23"/>
    <mergeCell ref="I18:I23"/>
    <mergeCell ref="J18:J23"/>
    <mergeCell ref="A5:M5"/>
    <mergeCell ref="H6:H7"/>
    <mergeCell ref="I6:I7"/>
    <mergeCell ref="J6:J7"/>
    <mergeCell ref="H8:H12"/>
    <mergeCell ref="I8:I12"/>
    <mergeCell ref="J8:J12"/>
    <mergeCell ref="A1:M1"/>
    <mergeCell ref="A2:A4"/>
    <mergeCell ref="C2:D2"/>
    <mergeCell ref="F2:I2"/>
    <mergeCell ref="K2:L2"/>
    <mergeCell ref="K3:K4"/>
    <mergeCell ref="L3:L4"/>
    <mergeCell ref="M3:M4"/>
  </mergeCells>
  <pageMargins left="0.25" right="0.25" top="0.75" bottom="0.75" header="0.3" footer="0.3"/>
  <pageSetup scale="62" orientation="landscape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zoomScale="90" zoomScaleNormal="90" zoomScaleSheetLayoutView="90" workbookViewId="0">
      <selection sqref="A1:M1"/>
    </sheetView>
  </sheetViews>
  <sheetFormatPr defaultRowHeight="15" x14ac:dyDescent="0.25"/>
  <cols>
    <col min="1" max="1" width="29.5703125" customWidth="1"/>
    <col min="2" max="2" width="17.7109375" customWidth="1"/>
    <col min="3" max="3" width="15.85546875" customWidth="1"/>
    <col min="4" max="4" width="15" customWidth="1"/>
    <col min="5" max="5" width="14.7109375" customWidth="1"/>
    <col min="6" max="6" width="14.85546875" customWidth="1"/>
    <col min="7" max="10" width="15.7109375" customWidth="1"/>
    <col min="11" max="11" width="10.28515625" customWidth="1"/>
    <col min="12" max="13" width="17.7109375" customWidth="1"/>
  </cols>
  <sheetData>
    <row r="1" spans="1:14" ht="31.5" customHeight="1" x14ac:dyDescent="0.25">
      <c r="A1" s="36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19"/>
    </row>
    <row r="2" spans="1:14" ht="50.25" customHeight="1" x14ac:dyDescent="0.25">
      <c r="A2" s="39"/>
      <c r="B2" s="34" t="s">
        <v>0</v>
      </c>
      <c r="C2" s="42" t="s">
        <v>26</v>
      </c>
      <c r="D2" s="43"/>
      <c r="E2" s="34" t="s">
        <v>24</v>
      </c>
      <c r="F2" s="42" t="s">
        <v>27</v>
      </c>
      <c r="G2" s="44"/>
      <c r="H2" s="44"/>
      <c r="I2" s="43"/>
      <c r="J2" s="35" t="s">
        <v>28</v>
      </c>
      <c r="K2" s="45" t="s">
        <v>1</v>
      </c>
      <c r="L2" s="45"/>
      <c r="M2" s="34" t="s">
        <v>2</v>
      </c>
      <c r="N2" s="19"/>
    </row>
    <row r="3" spans="1:14" ht="50.25" customHeight="1" x14ac:dyDescent="0.25">
      <c r="A3" s="40"/>
      <c r="B3" s="2" t="s">
        <v>25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4</v>
      </c>
      <c r="H3" s="2" t="s">
        <v>7</v>
      </c>
      <c r="I3" s="2" t="s">
        <v>8</v>
      </c>
      <c r="J3" s="2" t="s">
        <v>20</v>
      </c>
      <c r="K3" s="46" t="s">
        <v>9</v>
      </c>
      <c r="L3" s="46" t="s">
        <v>10</v>
      </c>
      <c r="M3" s="48" t="s">
        <v>42</v>
      </c>
      <c r="N3" s="19"/>
    </row>
    <row r="4" spans="1:14" s="1" customFormat="1" ht="27" customHeight="1" x14ac:dyDescent="0.25">
      <c r="A4" s="41"/>
      <c r="B4" s="3" t="s">
        <v>11</v>
      </c>
      <c r="C4" s="3" t="s">
        <v>12</v>
      </c>
      <c r="D4" s="3" t="s">
        <v>12</v>
      </c>
      <c r="E4" s="3" t="s">
        <v>11</v>
      </c>
      <c r="F4" s="3" t="s">
        <v>12</v>
      </c>
      <c r="G4" s="3" t="s">
        <v>12</v>
      </c>
      <c r="H4" s="3" t="s">
        <v>13</v>
      </c>
      <c r="I4" s="3" t="s">
        <v>13</v>
      </c>
      <c r="J4" s="3" t="s">
        <v>14</v>
      </c>
      <c r="K4" s="47"/>
      <c r="L4" s="47"/>
      <c r="M4" s="49"/>
      <c r="N4" s="20"/>
    </row>
    <row r="5" spans="1:14" ht="18" customHeight="1" x14ac:dyDescent="0.25">
      <c r="A5" s="50" t="s">
        <v>15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  <c r="N5" s="19"/>
    </row>
    <row r="6" spans="1:14" ht="18" customHeight="1" x14ac:dyDescent="0.25">
      <c r="A6" s="4" t="s">
        <v>21</v>
      </c>
      <c r="B6" s="5">
        <v>0.95</v>
      </c>
      <c r="C6" s="6">
        <v>665936</v>
      </c>
      <c r="D6" s="6">
        <f>C6*M6</f>
        <v>4776068.7033375008</v>
      </c>
      <c r="E6" s="5">
        <f>F6/C6</f>
        <v>0.95999915907834987</v>
      </c>
      <c r="F6" s="6">
        <v>639298</v>
      </c>
      <c r="G6" s="6">
        <f>F6*M6</f>
        <v>4585021.9389044261</v>
      </c>
      <c r="H6" s="53">
        <f>$J6/(F6+F7)</f>
        <v>3.1726766872689578</v>
      </c>
      <c r="I6" s="53">
        <f>$J6/(G6+G7)</f>
        <v>0.28958183092441897</v>
      </c>
      <c r="J6" s="55">
        <v>3027054</v>
      </c>
      <c r="K6" s="6">
        <v>10011</v>
      </c>
      <c r="L6" s="4" t="s">
        <v>45</v>
      </c>
      <c r="M6" s="7">
        <v>7.1719635270318784</v>
      </c>
      <c r="N6" s="19"/>
    </row>
    <row r="7" spans="1:14" ht="18" customHeight="1" x14ac:dyDescent="0.25">
      <c r="A7" s="4" t="s">
        <v>22</v>
      </c>
      <c r="B7" s="5">
        <v>0.99</v>
      </c>
      <c r="C7" s="6">
        <v>388646</v>
      </c>
      <c r="D7" s="6">
        <f>C7*M7</f>
        <v>7244658.3404684896</v>
      </c>
      <c r="E7" s="5">
        <f>F7/C7</f>
        <v>0.80999933101073984</v>
      </c>
      <c r="F7" s="6">
        <v>314803</v>
      </c>
      <c r="G7" s="6">
        <f>F7*M7</f>
        <v>5868168.4091808535</v>
      </c>
      <c r="H7" s="54"/>
      <c r="I7" s="54"/>
      <c r="J7" s="56"/>
      <c r="K7" s="6">
        <v>3312</v>
      </c>
      <c r="L7" s="4" t="s">
        <v>47</v>
      </c>
      <c r="M7" s="7">
        <v>18.640763935479818</v>
      </c>
      <c r="N7" s="19"/>
    </row>
    <row r="8" spans="1:14" ht="18" customHeight="1" x14ac:dyDescent="0.25">
      <c r="A8" s="4" t="s">
        <v>39</v>
      </c>
      <c r="B8" s="5">
        <v>0.97</v>
      </c>
      <c r="C8" s="6">
        <v>271393</v>
      </c>
      <c r="D8" s="6">
        <f t="shared" ref="D8" si="0">C8*M8</f>
        <v>2528045.897221325</v>
      </c>
      <c r="E8" s="5">
        <f t="shared" ref="E8:E10" si="1">F8/C8</f>
        <v>0.92000162126510265</v>
      </c>
      <c r="F8" s="6">
        <v>249682</v>
      </c>
      <c r="G8" s="6">
        <f t="shared" ref="G8:G10" si="2">F8*M8</f>
        <v>2325806.3240762101</v>
      </c>
      <c r="H8" s="53">
        <f>J8/(SUM(F8:F12))</f>
        <v>1.9215767191555415</v>
      </c>
      <c r="I8" s="53">
        <f>J8/SUM(G8:G12)</f>
        <v>0.1420897832739208</v>
      </c>
      <c r="J8" s="55">
        <v>3669220</v>
      </c>
      <c r="K8" s="6">
        <v>947</v>
      </c>
      <c r="L8" s="4" t="s">
        <v>45</v>
      </c>
      <c r="M8" s="7">
        <v>9.3150740705225452</v>
      </c>
      <c r="N8" s="19"/>
    </row>
    <row r="9" spans="1:14" ht="18" customHeight="1" x14ac:dyDescent="0.25">
      <c r="A9" s="4" t="s">
        <v>41</v>
      </c>
      <c r="B9" s="5">
        <v>1</v>
      </c>
      <c r="C9" s="6">
        <v>370128</v>
      </c>
      <c r="D9" s="6">
        <f>C9*M9</f>
        <v>5164496.0960456086</v>
      </c>
      <c r="E9" s="5">
        <f t="shared" si="1"/>
        <v>0.87000172913154372</v>
      </c>
      <c r="F9" s="6">
        <v>322012</v>
      </c>
      <c r="G9" s="6">
        <f t="shared" si="2"/>
        <v>4493120.5336527862</v>
      </c>
      <c r="H9" s="57"/>
      <c r="I9" s="57"/>
      <c r="J9" s="59"/>
      <c r="K9" s="6">
        <v>141</v>
      </c>
      <c r="L9" s="4" t="s">
        <v>45</v>
      </c>
      <c r="M9" s="7">
        <v>13.953270479524944</v>
      </c>
      <c r="N9" s="19"/>
    </row>
    <row r="10" spans="1:14" ht="18" customHeight="1" x14ac:dyDescent="0.25">
      <c r="A10" s="4" t="s">
        <v>40</v>
      </c>
      <c r="B10" s="5">
        <v>1.05</v>
      </c>
      <c r="C10" s="6">
        <v>1270910</v>
      </c>
      <c r="D10" s="6">
        <f t="shared" ref="D10" si="3">C10*M10</f>
        <v>18206794.00418283</v>
      </c>
      <c r="E10" s="5">
        <f t="shared" si="1"/>
        <v>0.98999929184600011</v>
      </c>
      <c r="F10" s="6">
        <v>1258200</v>
      </c>
      <c r="G10" s="6">
        <f t="shared" si="2"/>
        <v>18024713.170927003</v>
      </c>
      <c r="H10" s="57"/>
      <c r="I10" s="57"/>
      <c r="J10" s="59"/>
      <c r="K10" s="6">
        <v>161</v>
      </c>
      <c r="L10" s="4" t="s">
        <v>45</v>
      </c>
      <c r="M10" s="7">
        <v>14.325793332480531</v>
      </c>
      <c r="N10" s="19"/>
    </row>
    <row r="11" spans="1:14" ht="18" customHeight="1" x14ac:dyDescent="0.25">
      <c r="A11" s="4" t="s">
        <v>38</v>
      </c>
      <c r="B11" s="5">
        <v>1.02</v>
      </c>
      <c r="C11" s="6">
        <v>74572</v>
      </c>
      <c r="D11" s="6">
        <f>C11*M11</f>
        <v>1118580</v>
      </c>
      <c r="E11" s="5">
        <f t="shared" ref="E11" si="4">F11/C11</f>
        <v>0.77999785442257152</v>
      </c>
      <c r="F11" s="6">
        <v>58166</v>
      </c>
      <c r="G11" s="6">
        <f t="shared" ref="G11" si="5">F11*M11</f>
        <v>872490</v>
      </c>
      <c r="H11" s="57"/>
      <c r="I11" s="57"/>
      <c r="J11" s="59"/>
      <c r="K11" s="6">
        <v>8</v>
      </c>
      <c r="L11" s="4" t="s">
        <v>46</v>
      </c>
      <c r="M11" s="7">
        <v>15</v>
      </c>
      <c r="N11" s="19"/>
    </row>
    <row r="12" spans="1:14" ht="18" customHeight="1" x14ac:dyDescent="0.25">
      <c r="A12" s="4" t="s">
        <v>43</v>
      </c>
      <c r="B12" s="5">
        <v>1</v>
      </c>
      <c r="C12" s="6">
        <v>21004</v>
      </c>
      <c r="D12" s="6">
        <f>C12*M12</f>
        <v>105020</v>
      </c>
      <c r="E12" s="5">
        <f t="shared" ref="E12:E14" si="6">F12/C12</f>
        <v>1.019996191201676</v>
      </c>
      <c r="F12" s="6">
        <v>21424</v>
      </c>
      <c r="G12" s="6">
        <f t="shared" ref="G12" si="7">F12*M12</f>
        <v>107120</v>
      </c>
      <c r="H12" s="58"/>
      <c r="I12" s="58"/>
      <c r="J12" s="60"/>
      <c r="K12" s="6">
        <v>2</v>
      </c>
      <c r="L12" s="4" t="s">
        <v>46</v>
      </c>
      <c r="M12" s="7">
        <v>5</v>
      </c>
      <c r="N12" s="19"/>
    </row>
    <row r="13" spans="1:14" ht="18" customHeight="1" x14ac:dyDescent="0.25">
      <c r="A13" s="4" t="s">
        <v>29</v>
      </c>
      <c r="B13" s="5">
        <v>0.98</v>
      </c>
      <c r="C13" s="6">
        <v>2447961</v>
      </c>
      <c r="D13" s="6">
        <f>C13*M13</f>
        <v>2447961</v>
      </c>
      <c r="E13" s="5">
        <f>F13/C13</f>
        <v>1</v>
      </c>
      <c r="F13" s="6">
        <v>2447961</v>
      </c>
      <c r="G13" s="6">
        <f>F13*M13</f>
        <v>2447961</v>
      </c>
      <c r="H13" s="53">
        <f>$J13/(F13+F14)</f>
        <v>0.38234539701971026</v>
      </c>
      <c r="I13" s="53">
        <f>$J13/(G13+G14)</f>
        <v>0.3286379578118459</v>
      </c>
      <c r="J13" s="55">
        <v>956976.5</v>
      </c>
      <c r="K13" s="6">
        <v>151200</v>
      </c>
      <c r="L13" s="4" t="s">
        <v>45</v>
      </c>
      <c r="M13" s="7">
        <v>1</v>
      </c>
      <c r="N13" s="19"/>
    </row>
    <row r="14" spans="1:14" ht="18" customHeight="1" x14ac:dyDescent="0.25">
      <c r="A14" s="4" t="s">
        <v>23</v>
      </c>
      <c r="B14" s="5">
        <v>1.1599999999999999</v>
      </c>
      <c r="C14" s="6">
        <v>52334</v>
      </c>
      <c r="D14" s="6">
        <f t="shared" ref="D14" si="8">C14*M14</f>
        <v>441897.5929170723</v>
      </c>
      <c r="E14" s="5">
        <f t="shared" si="6"/>
        <v>1.0499866243742118</v>
      </c>
      <c r="F14" s="6">
        <v>54950</v>
      </c>
      <c r="G14" s="6">
        <f t="shared" ref="G14" si="9">F14*M14</f>
        <v>463986.56190608634</v>
      </c>
      <c r="H14" s="54"/>
      <c r="I14" s="54"/>
      <c r="J14" s="56"/>
      <c r="K14" s="6">
        <v>4250</v>
      </c>
      <c r="L14" s="4" t="s">
        <v>48</v>
      </c>
      <c r="M14" s="7">
        <v>8.4437954850971124</v>
      </c>
      <c r="N14" s="19"/>
    </row>
    <row r="15" spans="1:14" ht="18" customHeight="1" x14ac:dyDescent="0.25">
      <c r="A15" s="8" t="s">
        <v>16</v>
      </c>
      <c r="B15" s="9"/>
      <c r="C15" s="10">
        <f>SUM(C6:C14)</f>
        <v>5562884</v>
      </c>
      <c r="D15" s="10">
        <f>SUM(D6:D14)</f>
        <v>42033521.634172827</v>
      </c>
      <c r="E15" s="9">
        <f>F15/C15</f>
        <v>0.96469672925051109</v>
      </c>
      <c r="F15" s="10">
        <f>SUM(F6:F14)</f>
        <v>5366496</v>
      </c>
      <c r="G15" s="10">
        <f>SUM(G6:G14)</f>
        <v>39188387.93864736</v>
      </c>
      <c r="H15" s="11">
        <f>J15/F15</f>
        <v>1.4261168740272983</v>
      </c>
      <c r="I15" s="11">
        <f>J15/G15</f>
        <v>0.1952938332646342</v>
      </c>
      <c r="J15" s="22">
        <f>SUM(J6:J14)</f>
        <v>7653250.5</v>
      </c>
      <c r="K15" s="10">
        <f>SUM(K6:K14)</f>
        <v>170032</v>
      </c>
      <c r="L15" s="12"/>
      <c r="M15" s="13">
        <f>G15/F15</f>
        <v>7.3024163138568179</v>
      </c>
      <c r="N15" s="19"/>
    </row>
    <row r="16" spans="1:14" ht="18" customHeight="1" x14ac:dyDescent="0.2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19"/>
    </row>
    <row r="17" spans="1:14" ht="18" customHeight="1" x14ac:dyDescent="0.25">
      <c r="A17" s="66" t="s">
        <v>17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  <c r="N17" s="19"/>
    </row>
    <row r="18" spans="1:14" ht="18" customHeight="1" x14ac:dyDescent="0.25">
      <c r="A18" s="4" t="s">
        <v>36</v>
      </c>
      <c r="B18" s="5">
        <v>1</v>
      </c>
      <c r="C18" s="6">
        <v>571</v>
      </c>
      <c r="D18" s="6">
        <f>C18*M18</f>
        <v>5227.0751518940406</v>
      </c>
      <c r="E18" s="5">
        <f t="shared" ref="E18" si="10">F18/C18</f>
        <v>0.81961471103327499</v>
      </c>
      <c r="F18" s="6">
        <v>468</v>
      </c>
      <c r="G18" s="6">
        <f t="shared" ref="G18" si="11">F18*M18</f>
        <v>4284.1876901688465</v>
      </c>
      <c r="H18" s="69">
        <f>$J$18/SUM(F18:F23)</f>
        <v>1.8337214666172308</v>
      </c>
      <c r="I18" s="69">
        <f>$J$18/SUM(G18:G23)</f>
        <v>0.19910230440089161</v>
      </c>
      <c r="J18" s="70">
        <v>4055495.07</v>
      </c>
      <c r="K18" s="6">
        <v>1</v>
      </c>
      <c r="L18" s="4" t="s">
        <v>45</v>
      </c>
      <c r="M18" s="7">
        <v>9.1542472012154832</v>
      </c>
      <c r="N18" s="19"/>
    </row>
    <row r="19" spans="1:14" ht="18" customHeight="1" x14ac:dyDescent="0.25">
      <c r="A19" s="4" t="s">
        <v>30</v>
      </c>
      <c r="B19" s="5">
        <v>0.99</v>
      </c>
      <c r="C19" s="6">
        <v>1916863</v>
      </c>
      <c r="D19" s="6">
        <f>C19*M19</f>
        <v>14726054.195899453</v>
      </c>
      <c r="E19" s="5">
        <f t="shared" ref="E19:E25" si="12">F19/C19</f>
        <v>0.63000016172256446</v>
      </c>
      <c r="F19" s="6">
        <v>1207624</v>
      </c>
      <c r="G19" s="6">
        <f t="shared" ref="G19:G25" si="13">F19*M19</f>
        <v>9277416.5249519031</v>
      </c>
      <c r="H19" s="62">
        <f t="shared" ref="H19:I22" si="14">J19/F19</f>
        <v>0</v>
      </c>
      <c r="I19" s="62">
        <f t="shared" si="14"/>
        <v>6.036163176395739E-6</v>
      </c>
      <c r="J19" s="64"/>
      <c r="K19" s="6">
        <v>56</v>
      </c>
      <c r="L19" s="4" t="s">
        <v>45</v>
      </c>
      <c r="M19" s="7">
        <v>7.6823717688220041</v>
      </c>
      <c r="N19" s="19"/>
    </row>
    <row r="20" spans="1:14" ht="18" customHeight="1" x14ac:dyDescent="0.25">
      <c r="A20" s="4" t="s">
        <v>44</v>
      </c>
      <c r="B20" s="5">
        <v>1</v>
      </c>
      <c r="C20" s="6">
        <v>12312</v>
      </c>
      <c r="D20" s="6">
        <f>C20*M20</f>
        <v>307800</v>
      </c>
      <c r="E20" s="5">
        <f t="shared" ref="E20" si="15">F20/C20</f>
        <v>0.919996751137102</v>
      </c>
      <c r="F20" s="6">
        <v>11327</v>
      </c>
      <c r="G20" s="6">
        <f t="shared" ref="G20" si="16">F20*M20</f>
        <v>283175</v>
      </c>
      <c r="H20" s="62"/>
      <c r="I20" s="62"/>
      <c r="J20" s="64"/>
      <c r="K20" s="6">
        <v>1</v>
      </c>
      <c r="L20" s="4" t="s">
        <v>45</v>
      </c>
      <c r="M20" s="7">
        <v>25</v>
      </c>
      <c r="N20" s="19"/>
    </row>
    <row r="21" spans="1:14" ht="18" customHeight="1" x14ac:dyDescent="0.25">
      <c r="A21" s="4" t="s">
        <v>31</v>
      </c>
      <c r="B21" s="5">
        <v>1</v>
      </c>
      <c r="C21" s="6">
        <v>749105</v>
      </c>
      <c r="D21" s="6">
        <f>C21*M21</f>
        <v>11236575</v>
      </c>
      <c r="E21" s="5">
        <f t="shared" ref="E21" si="17">F21/C21</f>
        <v>0.78000013349263453</v>
      </c>
      <c r="F21" s="6">
        <v>584302</v>
      </c>
      <c r="G21" s="6">
        <f>F21*M21</f>
        <v>8764530</v>
      </c>
      <c r="H21" s="62"/>
      <c r="I21" s="62"/>
      <c r="J21" s="64"/>
      <c r="K21" s="6">
        <v>31</v>
      </c>
      <c r="L21" s="4" t="s">
        <v>46</v>
      </c>
      <c r="M21" s="7">
        <v>15</v>
      </c>
      <c r="N21" s="19"/>
    </row>
    <row r="22" spans="1:14" ht="18" customHeight="1" x14ac:dyDescent="0.25">
      <c r="A22" s="4" t="s">
        <v>32</v>
      </c>
      <c r="B22" s="5">
        <v>0.91</v>
      </c>
      <c r="C22" s="6">
        <v>283806</v>
      </c>
      <c r="D22" s="6">
        <f>C22*M22</f>
        <v>1419030</v>
      </c>
      <c r="E22" s="5">
        <f t="shared" si="12"/>
        <v>1.0199995771759582</v>
      </c>
      <c r="F22" s="6">
        <v>289482</v>
      </c>
      <c r="G22" s="6">
        <f t="shared" si="13"/>
        <v>1447410</v>
      </c>
      <c r="H22" s="62">
        <f t="shared" si="14"/>
        <v>0</v>
      </c>
      <c r="I22" s="62">
        <f t="shared" si="14"/>
        <v>4.8362247048175708E-6</v>
      </c>
      <c r="J22" s="64"/>
      <c r="K22" s="6">
        <v>7</v>
      </c>
      <c r="L22" s="4" t="s">
        <v>46</v>
      </c>
      <c r="M22" s="7">
        <v>5</v>
      </c>
      <c r="N22" s="19"/>
    </row>
    <row r="23" spans="1:14" ht="18" customHeight="1" x14ac:dyDescent="0.25">
      <c r="A23" s="4" t="s">
        <v>33</v>
      </c>
      <c r="B23" s="5">
        <v>1.04</v>
      </c>
      <c r="C23" s="6">
        <v>116095</v>
      </c>
      <c r="D23" s="6">
        <f t="shared" ref="D23:D25" si="18">C23*M23</f>
        <v>580475</v>
      </c>
      <c r="E23" s="5">
        <f t="shared" si="12"/>
        <v>1.0200008613635385</v>
      </c>
      <c r="F23" s="6">
        <v>118417</v>
      </c>
      <c r="G23" s="6">
        <f t="shared" si="13"/>
        <v>592085</v>
      </c>
      <c r="H23" s="63"/>
      <c r="I23" s="63"/>
      <c r="J23" s="60"/>
      <c r="K23" s="6">
        <v>9</v>
      </c>
      <c r="L23" s="4" t="s">
        <v>46</v>
      </c>
      <c r="M23" s="7">
        <v>5</v>
      </c>
      <c r="N23" s="19"/>
    </row>
    <row r="24" spans="1:14" ht="18" customHeight="1" x14ac:dyDescent="0.25">
      <c r="A24" s="4" t="s">
        <v>35</v>
      </c>
      <c r="B24" s="5">
        <v>1</v>
      </c>
      <c r="C24" s="6">
        <v>8996</v>
      </c>
      <c r="D24" s="6">
        <f t="shared" ref="D24" si="19">C24*M24</f>
        <v>70309.177947946533</v>
      </c>
      <c r="E24" s="5">
        <f t="shared" ref="E24" si="20">F24/C24</f>
        <v>0.92996887505558024</v>
      </c>
      <c r="F24" s="6">
        <v>8366</v>
      </c>
      <c r="G24" s="6">
        <f t="shared" ref="G24" si="21">F24*M24</f>
        <v>65385.347122334446</v>
      </c>
      <c r="H24" s="61">
        <f>$J$24/SUM(F24:F26)</f>
        <v>2.7891845567076237</v>
      </c>
      <c r="I24" s="61">
        <f>$J$24/SUM(G24:G26)</f>
        <v>0.30077386194271899</v>
      </c>
      <c r="J24" s="55">
        <v>1221272.3500000001</v>
      </c>
      <c r="K24" s="6">
        <v>63</v>
      </c>
      <c r="L24" s="4" t="s">
        <v>45</v>
      </c>
      <c r="M24" s="7">
        <v>7.8156044850985475</v>
      </c>
      <c r="N24" s="19"/>
    </row>
    <row r="25" spans="1:14" ht="18" customHeight="1" x14ac:dyDescent="0.25">
      <c r="A25" s="4" t="s">
        <v>37</v>
      </c>
      <c r="B25" s="5">
        <v>1</v>
      </c>
      <c r="C25" s="6">
        <v>416104</v>
      </c>
      <c r="D25" s="6">
        <f t="shared" si="18"/>
        <v>3609990.3294972568</v>
      </c>
      <c r="E25" s="5">
        <f t="shared" si="12"/>
        <v>0.93000067290869592</v>
      </c>
      <c r="F25" s="6">
        <v>386977</v>
      </c>
      <c r="G25" s="6">
        <f t="shared" si="13"/>
        <v>3357293.4356263336</v>
      </c>
      <c r="H25" s="62"/>
      <c r="I25" s="62"/>
      <c r="J25" s="64"/>
      <c r="K25" s="6">
        <v>126</v>
      </c>
      <c r="L25" s="4" t="s">
        <v>45</v>
      </c>
      <c r="M25" s="7">
        <v>8.6756924458723219</v>
      </c>
      <c r="N25" s="19"/>
    </row>
    <row r="26" spans="1:14" ht="18" customHeight="1" x14ac:dyDescent="0.25">
      <c r="A26" s="4" t="s">
        <v>34</v>
      </c>
      <c r="B26" s="5">
        <v>0.81</v>
      </c>
      <c r="C26" s="6">
        <v>45717</v>
      </c>
      <c r="D26" s="6">
        <f t="shared" ref="D26" si="22">C26*M26</f>
        <v>685755</v>
      </c>
      <c r="E26" s="5">
        <f t="shared" ref="E26" si="23">F26/C26</f>
        <v>0.93000415600323727</v>
      </c>
      <c r="F26" s="6">
        <v>42517</v>
      </c>
      <c r="G26" s="6">
        <f t="shared" ref="G26" si="24">F26*M26</f>
        <v>637755</v>
      </c>
      <c r="H26" s="63"/>
      <c r="I26" s="63"/>
      <c r="J26" s="60"/>
      <c r="K26" s="6">
        <v>10</v>
      </c>
      <c r="L26" s="4" t="s">
        <v>46</v>
      </c>
      <c r="M26" s="7">
        <v>15</v>
      </c>
      <c r="N26" s="19"/>
    </row>
    <row r="27" spans="1:14" ht="18" customHeight="1" x14ac:dyDescent="0.25">
      <c r="A27" s="8" t="s">
        <v>18</v>
      </c>
      <c r="B27" s="9"/>
      <c r="C27" s="10">
        <f>SUM(C18:C26)</f>
        <v>3549569</v>
      </c>
      <c r="D27" s="10">
        <f>SUM(D18:D26)</f>
        <v>32641215.778496549</v>
      </c>
      <c r="E27" s="9">
        <f>F27/C27</f>
        <v>0.74642301642819175</v>
      </c>
      <c r="F27" s="10">
        <f>SUM(F18:F26)</f>
        <v>2649480</v>
      </c>
      <c r="G27" s="10">
        <f>SUM(G18:G26)</f>
        <v>24429334.495390743</v>
      </c>
      <c r="H27" s="11">
        <f>J27/F27</f>
        <v>1.9916237978773192</v>
      </c>
      <c r="I27" s="11">
        <f t="shared" ref="I27" si="25">J27/G27</f>
        <v>0.21600127588394213</v>
      </c>
      <c r="J27" s="22">
        <f>SUM(J18:J26)</f>
        <v>5276767.42</v>
      </c>
      <c r="K27" s="10">
        <f>SUM(K18:K26)</f>
        <v>304</v>
      </c>
      <c r="L27" s="12"/>
      <c r="M27" s="13">
        <f>G27/F27</f>
        <v>9.2204260818691761</v>
      </c>
      <c r="N27" s="19"/>
    </row>
    <row r="28" spans="1:14" ht="18" customHeight="1" x14ac:dyDescent="0.25">
      <c r="A28" s="14" t="s">
        <v>19</v>
      </c>
      <c r="B28" s="15"/>
      <c r="C28" s="16">
        <f>C27+C15</f>
        <v>9112453</v>
      </c>
      <c r="D28" s="16">
        <f>D27+D15</f>
        <v>74674737.412669376</v>
      </c>
      <c r="E28" s="15">
        <f>F28/C28</f>
        <v>0.87967268528024234</v>
      </c>
      <c r="F28" s="16">
        <f>F27+F15</f>
        <v>8015976</v>
      </c>
      <c r="G28" s="16">
        <f>G27+G15</f>
        <v>63617722.434038103</v>
      </c>
      <c r="H28" s="21">
        <f>J28/F28</f>
        <v>1.6130310170589333</v>
      </c>
      <c r="I28" s="21">
        <f>J28/G28</f>
        <v>0.20324553324596711</v>
      </c>
      <c r="J28" s="23">
        <f>J27+J15</f>
        <v>12930017.92</v>
      </c>
      <c r="K28" s="16">
        <f>K27+K15</f>
        <v>170336</v>
      </c>
      <c r="L28" s="17"/>
      <c r="M28" s="18">
        <f>G28/F28</f>
        <v>7.9363663805927196</v>
      </c>
      <c r="N28" s="19"/>
    </row>
    <row r="29" spans="1:14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33"/>
      <c r="K30" s="19"/>
      <c r="L30" s="19"/>
      <c r="M30" s="19"/>
      <c r="N30" s="19"/>
    </row>
    <row r="31" spans="1:14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x14ac:dyDescent="0.25">
      <c r="A32" s="19"/>
      <c r="B32" s="19"/>
      <c r="C32" s="19"/>
      <c r="D32" s="19"/>
      <c r="E32" s="28"/>
      <c r="F32" s="19"/>
      <c r="G32" s="19"/>
      <c r="H32" s="19"/>
      <c r="I32" s="19"/>
      <c r="J32" s="19"/>
      <c r="K32" s="19"/>
      <c r="L32" s="19"/>
      <c r="M32" s="19"/>
      <c r="N32" s="19"/>
    </row>
    <row r="33" spans="1:14" x14ac:dyDescent="0.25">
      <c r="A33" s="19"/>
      <c r="B33" s="19"/>
      <c r="C33" s="19"/>
      <c r="D33" s="19"/>
      <c r="E33" s="28"/>
      <c r="F33" s="19"/>
      <c r="G33" s="19"/>
      <c r="H33" s="19"/>
      <c r="I33" s="19"/>
      <c r="J33" s="19"/>
      <c r="K33" s="19"/>
      <c r="L33" s="19"/>
      <c r="M33" s="19"/>
      <c r="N33" s="19"/>
    </row>
    <row r="34" spans="1:14" x14ac:dyDescent="0.25">
      <c r="A34" s="19"/>
      <c r="B34" s="19"/>
      <c r="C34" s="19"/>
      <c r="D34" s="19"/>
      <c r="E34" s="28"/>
      <c r="F34" s="19"/>
      <c r="G34" s="19"/>
      <c r="H34" s="19"/>
      <c r="I34" s="19"/>
      <c r="J34" s="19"/>
      <c r="K34" s="19"/>
      <c r="L34" s="19"/>
      <c r="M34" s="19"/>
      <c r="N34" s="19"/>
    </row>
    <row r="35" spans="1:14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</sheetData>
  <mergeCells count="26">
    <mergeCell ref="J13:J14"/>
    <mergeCell ref="H13:H14"/>
    <mergeCell ref="I13:I14"/>
    <mergeCell ref="A16:M16"/>
    <mergeCell ref="A17:M17"/>
    <mergeCell ref="H18:H23"/>
    <mergeCell ref="I18:I23"/>
    <mergeCell ref="J18:J23"/>
    <mergeCell ref="H24:H26"/>
    <mergeCell ref="I24:I26"/>
    <mergeCell ref="J24:J26"/>
    <mergeCell ref="A5:M5"/>
    <mergeCell ref="H6:H7"/>
    <mergeCell ref="I6:I7"/>
    <mergeCell ref="J6:J7"/>
    <mergeCell ref="H8:H12"/>
    <mergeCell ref="I8:I12"/>
    <mergeCell ref="J8:J12"/>
    <mergeCell ref="A1:M1"/>
    <mergeCell ref="A2:A4"/>
    <mergeCell ref="C2:D2"/>
    <mergeCell ref="F2:I2"/>
    <mergeCell ref="K2:L2"/>
    <mergeCell ref="K3:K4"/>
    <mergeCell ref="L3:L4"/>
    <mergeCell ref="M3:M4"/>
  </mergeCells>
  <pageMargins left="0.25" right="0.25" top="0.75" bottom="0.75" header="0.3" footer="0.3"/>
  <pageSetup scale="62" orientation="landscape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zoomScale="90" zoomScaleNormal="90" zoomScaleSheetLayoutView="90" workbookViewId="0">
      <selection sqref="A1:M1"/>
    </sheetView>
  </sheetViews>
  <sheetFormatPr defaultRowHeight="15" x14ac:dyDescent="0.25"/>
  <cols>
    <col min="1" max="1" width="29.5703125" customWidth="1"/>
    <col min="2" max="2" width="17.7109375" customWidth="1"/>
    <col min="3" max="3" width="15.85546875" customWidth="1"/>
    <col min="4" max="4" width="15" customWidth="1"/>
    <col min="5" max="5" width="14.7109375" customWidth="1"/>
    <col min="6" max="6" width="14.85546875" customWidth="1"/>
    <col min="7" max="10" width="15.7109375" customWidth="1"/>
    <col min="11" max="11" width="10.28515625" customWidth="1"/>
    <col min="12" max="13" width="17.7109375" customWidth="1"/>
  </cols>
  <sheetData>
    <row r="1" spans="1:14" ht="31.5" customHeight="1" x14ac:dyDescent="0.25">
      <c r="A1" s="36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19"/>
    </row>
    <row r="2" spans="1:14" ht="50.25" customHeight="1" x14ac:dyDescent="0.25">
      <c r="A2" s="39"/>
      <c r="B2" s="34" t="s">
        <v>0</v>
      </c>
      <c r="C2" s="42" t="s">
        <v>26</v>
      </c>
      <c r="D2" s="43"/>
      <c r="E2" s="34" t="s">
        <v>24</v>
      </c>
      <c r="F2" s="42" t="s">
        <v>27</v>
      </c>
      <c r="G2" s="44"/>
      <c r="H2" s="44"/>
      <c r="I2" s="43"/>
      <c r="J2" s="35" t="s">
        <v>28</v>
      </c>
      <c r="K2" s="45" t="s">
        <v>1</v>
      </c>
      <c r="L2" s="45"/>
      <c r="M2" s="34" t="s">
        <v>2</v>
      </c>
      <c r="N2" s="19"/>
    </row>
    <row r="3" spans="1:14" ht="50.25" customHeight="1" x14ac:dyDescent="0.25">
      <c r="A3" s="40"/>
      <c r="B3" s="25" t="s">
        <v>25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4</v>
      </c>
      <c r="H3" s="25" t="s">
        <v>7</v>
      </c>
      <c r="I3" s="25" t="s">
        <v>8</v>
      </c>
      <c r="J3" s="25" t="s">
        <v>20</v>
      </c>
      <c r="K3" s="46" t="s">
        <v>9</v>
      </c>
      <c r="L3" s="46" t="s">
        <v>10</v>
      </c>
      <c r="M3" s="48" t="s">
        <v>42</v>
      </c>
      <c r="N3" s="19"/>
    </row>
    <row r="4" spans="1:14" s="1" customFormat="1" ht="27" customHeight="1" x14ac:dyDescent="0.25">
      <c r="A4" s="41"/>
      <c r="B4" s="3" t="s">
        <v>11</v>
      </c>
      <c r="C4" s="3" t="s">
        <v>12</v>
      </c>
      <c r="D4" s="3" t="s">
        <v>12</v>
      </c>
      <c r="E4" s="3" t="s">
        <v>11</v>
      </c>
      <c r="F4" s="3" t="s">
        <v>12</v>
      </c>
      <c r="G4" s="3" t="s">
        <v>12</v>
      </c>
      <c r="H4" s="3" t="s">
        <v>13</v>
      </c>
      <c r="I4" s="3" t="s">
        <v>13</v>
      </c>
      <c r="J4" s="3" t="s">
        <v>14</v>
      </c>
      <c r="K4" s="47"/>
      <c r="L4" s="47"/>
      <c r="M4" s="49"/>
      <c r="N4" s="20"/>
    </row>
    <row r="5" spans="1:14" ht="18" customHeight="1" x14ac:dyDescent="0.25">
      <c r="A5" s="50" t="s">
        <v>15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  <c r="N5" s="19"/>
    </row>
    <row r="6" spans="1:14" ht="18" customHeight="1" x14ac:dyDescent="0.25">
      <c r="A6" s="4" t="s">
        <v>21</v>
      </c>
      <c r="B6" s="5">
        <v>0.99</v>
      </c>
      <c r="C6" s="6">
        <v>92143</v>
      </c>
      <c r="D6" s="6">
        <f>C6*M6</f>
        <v>675544.75388219138</v>
      </c>
      <c r="E6" s="5">
        <f>F6/C6</f>
        <v>0.95999696124502132</v>
      </c>
      <c r="F6" s="6">
        <v>88457</v>
      </c>
      <c r="G6" s="6">
        <f>F6*M6</f>
        <v>648520.91091191955</v>
      </c>
      <c r="H6" s="53">
        <f>$J6/(F6+F7)</f>
        <v>1.6650381100590377</v>
      </c>
      <c r="I6" s="53">
        <f>$J6/(G6+G7)</f>
        <v>9.2766928583363759E-2</v>
      </c>
      <c r="J6" s="55">
        <v>1089198</v>
      </c>
      <c r="K6" s="6">
        <v>1402</v>
      </c>
      <c r="L6" s="4" t="s">
        <v>45</v>
      </c>
      <c r="M6" s="7">
        <v>7.3314820863461296</v>
      </c>
      <c r="N6" s="19"/>
    </row>
    <row r="7" spans="1:14" ht="18" customHeight="1" x14ac:dyDescent="0.25">
      <c r="A7" s="4" t="s">
        <v>22</v>
      </c>
      <c r="B7" s="5">
        <v>1</v>
      </c>
      <c r="C7" s="6">
        <v>698397</v>
      </c>
      <c r="D7" s="6">
        <f>C7*M7</f>
        <v>13694718.442132978</v>
      </c>
      <c r="E7" s="5">
        <f>F7/C7</f>
        <v>0.80999918384529146</v>
      </c>
      <c r="F7" s="6">
        <v>565701</v>
      </c>
      <c r="G7" s="6">
        <f>F7*M7</f>
        <v>11092710.761118773</v>
      </c>
      <c r="H7" s="54"/>
      <c r="I7" s="54"/>
      <c r="J7" s="56"/>
      <c r="K7" s="6">
        <v>2538</v>
      </c>
      <c r="L7" s="4" t="s">
        <v>47</v>
      </c>
      <c r="M7" s="7">
        <v>19.60878761239378</v>
      </c>
      <c r="N7" s="19"/>
    </row>
    <row r="8" spans="1:14" ht="18" customHeight="1" x14ac:dyDescent="0.25">
      <c r="A8" s="4" t="s">
        <v>39</v>
      </c>
      <c r="B8" s="5">
        <v>1</v>
      </c>
      <c r="C8" s="6">
        <v>12211</v>
      </c>
      <c r="D8" s="6">
        <f t="shared" ref="D8" si="0">C8*M8</f>
        <v>125759.84136080221</v>
      </c>
      <c r="E8" s="5">
        <f t="shared" ref="E8:E14" si="1">F8/C8</f>
        <v>0.91999017279502093</v>
      </c>
      <c r="F8" s="6">
        <v>11234</v>
      </c>
      <c r="G8" s="6">
        <f t="shared" ref="G8:G12" si="2">F8*M8</f>
        <v>115697.81818419884</v>
      </c>
      <c r="H8" s="53">
        <f>J8/(SUM(F8:F12))</f>
        <v>7.9500051718787708</v>
      </c>
      <c r="I8" s="53">
        <f>J8/SUM(G8:G12)</f>
        <v>0.62580471064524934</v>
      </c>
      <c r="J8" s="55">
        <v>230574</v>
      </c>
      <c r="K8" s="6">
        <v>120</v>
      </c>
      <c r="L8" s="4" t="s">
        <v>45</v>
      </c>
      <c r="M8" s="7">
        <v>10.298897826615528</v>
      </c>
      <c r="N8" s="19"/>
    </row>
    <row r="9" spans="1:14" ht="18" customHeight="1" x14ac:dyDescent="0.25">
      <c r="A9" s="4" t="s">
        <v>41</v>
      </c>
      <c r="B9" s="5">
        <v>1</v>
      </c>
      <c r="C9" s="6">
        <v>1071</v>
      </c>
      <c r="D9" s="6">
        <f>C9*M9</f>
        <v>16065</v>
      </c>
      <c r="E9" s="5">
        <f t="shared" si="1"/>
        <v>0.92063492063492058</v>
      </c>
      <c r="F9" s="6">
        <v>986</v>
      </c>
      <c r="G9" s="6">
        <f t="shared" si="2"/>
        <v>14790</v>
      </c>
      <c r="H9" s="57"/>
      <c r="I9" s="57"/>
      <c r="J9" s="59"/>
      <c r="K9" s="6">
        <v>1</v>
      </c>
      <c r="L9" s="4" t="s">
        <v>45</v>
      </c>
      <c r="M9" s="7">
        <v>15</v>
      </c>
      <c r="N9" s="19"/>
    </row>
    <row r="10" spans="1:14" ht="18" customHeight="1" x14ac:dyDescent="0.25">
      <c r="A10" s="4" t="s">
        <v>40</v>
      </c>
      <c r="B10" s="5">
        <v>1</v>
      </c>
      <c r="C10" s="6">
        <v>15608</v>
      </c>
      <c r="D10" s="6">
        <f t="shared" ref="D10" si="3">C10*M10</f>
        <v>220191.98776931333</v>
      </c>
      <c r="E10" s="5">
        <f t="shared" si="1"/>
        <v>0.99000512557662734</v>
      </c>
      <c r="F10" s="6">
        <v>15452</v>
      </c>
      <c r="G10" s="6">
        <f t="shared" si="2"/>
        <v>217991.19650252623</v>
      </c>
      <c r="H10" s="57"/>
      <c r="I10" s="57"/>
      <c r="J10" s="59"/>
      <c r="K10" s="6">
        <v>7</v>
      </c>
      <c r="L10" s="4" t="s">
        <v>45</v>
      </c>
      <c r="M10" s="7">
        <v>14.107636325558261</v>
      </c>
      <c r="N10" s="19"/>
    </row>
    <row r="11" spans="1:14" ht="18" customHeight="1" x14ac:dyDescent="0.25">
      <c r="A11" s="4" t="s">
        <v>38</v>
      </c>
      <c r="B11" s="5">
        <v>1</v>
      </c>
      <c r="C11" s="6">
        <v>1706</v>
      </c>
      <c r="D11" s="6">
        <f>C11*M11</f>
        <v>25590</v>
      </c>
      <c r="E11" s="5">
        <f t="shared" si="1"/>
        <v>0.7801875732708089</v>
      </c>
      <c r="F11" s="6">
        <v>1331</v>
      </c>
      <c r="G11" s="6">
        <f t="shared" si="2"/>
        <v>19965</v>
      </c>
      <c r="H11" s="57"/>
      <c r="I11" s="57"/>
      <c r="J11" s="59"/>
      <c r="K11" s="6">
        <v>1</v>
      </c>
      <c r="L11" s="4" t="s">
        <v>46</v>
      </c>
      <c r="M11" s="7">
        <v>15</v>
      </c>
      <c r="N11" s="19"/>
    </row>
    <row r="12" spans="1:14" ht="18" customHeight="1" x14ac:dyDescent="0.25">
      <c r="A12" s="4" t="s">
        <v>43</v>
      </c>
      <c r="B12" s="5"/>
      <c r="C12" s="6">
        <v>0</v>
      </c>
      <c r="D12" s="6">
        <f>C12*M12</f>
        <v>0</v>
      </c>
      <c r="E12" s="5"/>
      <c r="F12" s="6">
        <v>0</v>
      </c>
      <c r="G12" s="6">
        <f t="shared" si="2"/>
        <v>0</v>
      </c>
      <c r="H12" s="58"/>
      <c r="I12" s="58"/>
      <c r="J12" s="60"/>
      <c r="K12" s="6">
        <v>0</v>
      </c>
      <c r="L12" s="4" t="s">
        <v>46</v>
      </c>
      <c r="M12" s="7">
        <v>5</v>
      </c>
      <c r="N12" s="19"/>
    </row>
    <row r="13" spans="1:14" ht="18" customHeight="1" x14ac:dyDescent="0.25">
      <c r="A13" s="4" t="s">
        <v>29</v>
      </c>
      <c r="B13" s="5">
        <v>1.01</v>
      </c>
      <c r="C13" s="6">
        <v>992342</v>
      </c>
      <c r="D13" s="6">
        <f>C13*M13</f>
        <v>992342</v>
      </c>
      <c r="E13" s="5">
        <f>F13/C13</f>
        <v>1</v>
      </c>
      <c r="F13" s="6">
        <v>992342</v>
      </c>
      <c r="G13" s="6">
        <f>F13*M13</f>
        <v>992342</v>
      </c>
      <c r="H13" s="53">
        <f>$J13/(F13+F14)</f>
        <v>0.50800223063708072</v>
      </c>
      <c r="I13" s="53">
        <f>$J13/(G13+G14)</f>
        <v>0.48199527930011188</v>
      </c>
      <c r="J13" s="55">
        <v>508312.62</v>
      </c>
      <c r="K13" s="6">
        <v>101875</v>
      </c>
      <c r="L13" s="4" t="s">
        <v>45</v>
      </c>
      <c r="M13" s="7">
        <v>1</v>
      </c>
      <c r="N13" s="19"/>
    </row>
    <row r="14" spans="1:14" ht="18" customHeight="1" x14ac:dyDescent="0.25">
      <c r="A14" s="4" t="s">
        <v>23</v>
      </c>
      <c r="B14" s="5">
        <v>0.82</v>
      </c>
      <c r="C14" s="6">
        <v>7875</v>
      </c>
      <c r="D14" s="6">
        <f t="shared" ref="D14" si="4">C14*M14</f>
        <v>59292.32797326929</v>
      </c>
      <c r="E14" s="5">
        <f t="shared" si="1"/>
        <v>1.0500317460317461</v>
      </c>
      <c r="F14" s="6">
        <v>8269</v>
      </c>
      <c r="G14" s="6">
        <f t="shared" ref="G14" si="5">F14*M14</f>
        <v>62258.826668058893</v>
      </c>
      <c r="H14" s="54"/>
      <c r="I14" s="54"/>
      <c r="J14" s="56"/>
      <c r="K14" s="6">
        <v>874</v>
      </c>
      <c r="L14" s="4" t="s">
        <v>48</v>
      </c>
      <c r="M14" s="7">
        <v>7.5291845045421324</v>
      </c>
      <c r="N14" s="19"/>
    </row>
    <row r="15" spans="1:14" ht="18" customHeight="1" x14ac:dyDescent="0.25">
      <c r="A15" s="8" t="s">
        <v>16</v>
      </c>
      <c r="B15" s="9"/>
      <c r="C15" s="10">
        <f>SUM(C6:C14)</f>
        <v>1821353</v>
      </c>
      <c r="D15" s="10">
        <f>SUM(D6:D14)</f>
        <v>15809504.353118554</v>
      </c>
      <c r="E15" s="9">
        <f>F15/C15</f>
        <v>0.92446219925516915</v>
      </c>
      <c r="F15" s="10">
        <f>SUM(F6:F14)</f>
        <v>1683772</v>
      </c>
      <c r="G15" s="10">
        <f>SUM(G6:G14)</f>
        <v>13164276.513385477</v>
      </c>
      <c r="H15" s="11">
        <f>J15/F15</f>
        <v>1.0857079343284008</v>
      </c>
      <c r="I15" s="11">
        <f>J15/G15</f>
        <v>0.13886707850151872</v>
      </c>
      <c r="J15" s="22">
        <f>SUM(J6:J14)</f>
        <v>1828084.62</v>
      </c>
      <c r="K15" s="10">
        <f>SUM(K6:K14)</f>
        <v>106818</v>
      </c>
      <c r="L15" s="12"/>
      <c r="M15" s="13">
        <f>G15/F15</f>
        <v>7.818324876162257</v>
      </c>
      <c r="N15" s="19"/>
    </row>
    <row r="16" spans="1:14" ht="18" customHeight="1" x14ac:dyDescent="0.2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19"/>
    </row>
    <row r="17" spans="1:14" ht="18" customHeight="1" x14ac:dyDescent="0.25">
      <c r="A17" s="66" t="s">
        <v>17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  <c r="N17" s="19"/>
    </row>
    <row r="18" spans="1:14" ht="18" customHeight="1" x14ac:dyDescent="0.25">
      <c r="A18" s="4" t="s">
        <v>36</v>
      </c>
      <c r="B18" s="5"/>
      <c r="C18" s="6">
        <v>0</v>
      </c>
      <c r="D18" s="6">
        <f>C18*M18</f>
        <v>0</v>
      </c>
      <c r="E18" s="5"/>
      <c r="F18" s="6">
        <v>0</v>
      </c>
      <c r="G18" s="6">
        <f t="shared" ref="G18:G26" si="6">F18*M18</f>
        <v>0</v>
      </c>
      <c r="H18" s="69">
        <f>$J$18/SUM(F18:F23)</f>
        <v>3.7315354157501104</v>
      </c>
      <c r="I18" s="69">
        <f>$J$18/SUM(G18:G23)</f>
        <v>0.35716677245267092</v>
      </c>
      <c r="J18" s="70">
        <v>653097.06000000006</v>
      </c>
      <c r="K18" s="6">
        <v>0</v>
      </c>
      <c r="L18" s="4" t="s">
        <v>45</v>
      </c>
      <c r="M18" s="7">
        <v>9.1542472012154832</v>
      </c>
      <c r="N18" s="19"/>
    </row>
    <row r="19" spans="1:14" ht="18" customHeight="1" x14ac:dyDescent="0.25">
      <c r="A19" s="4" t="s">
        <v>30</v>
      </c>
      <c r="B19" s="5">
        <v>1</v>
      </c>
      <c r="C19" s="6">
        <v>246830</v>
      </c>
      <c r="D19" s="6">
        <f>C19*M19</f>
        <v>2453759.2523571379</v>
      </c>
      <c r="E19" s="5">
        <f t="shared" ref="E19:E26" si="7">F19/C19</f>
        <v>0.63000040513713895</v>
      </c>
      <c r="F19" s="6">
        <v>155503</v>
      </c>
      <c r="G19" s="6">
        <f t="shared" si="6"/>
        <v>1545869.3230939999</v>
      </c>
      <c r="H19" s="62">
        <f t="shared" ref="H19:I22" si="8">J19/F19</f>
        <v>0</v>
      </c>
      <c r="I19" s="62">
        <f t="shared" si="8"/>
        <v>5.8219668800897317E-6</v>
      </c>
      <c r="J19" s="64"/>
      <c r="K19" s="6">
        <v>9</v>
      </c>
      <c r="L19" s="4" t="s">
        <v>45</v>
      </c>
      <c r="M19" s="7">
        <v>9.9410900310219095</v>
      </c>
      <c r="N19" s="19"/>
    </row>
    <row r="20" spans="1:14" ht="18" customHeight="1" x14ac:dyDescent="0.25">
      <c r="A20" s="4" t="s">
        <v>44</v>
      </c>
      <c r="B20" s="5"/>
      <c r="C20" s="6">
        <v>0</v>
      </c>
      <c r="D20" s="6">
        <f>C20*M20</f>
        <v>0</v>
      </c>
      <c r="E20" s="5"/>
      <c r="F20" s="6">
        <v>0</v>
      </c>
      <c r="G20" s="6">
        <f t="shared" si="6"/>
        <v>0</v>
      </c>
      <c r="H20" s="62"/>
      <c r="I20" s="62"/>
      <c r="J20" s="64"/>
      <c r="K20" s="6">
        <v>0</v>
      </c>
      <c r="L20" s="4" t="s">
        <v>45</v>
      </c>
      <c r="M20" s="7">
        <v>25</v>
      </c>
      <c r="N20" s="19"/>
    </row>
    <row r="21" spans="1:14" ht="18" customHeight="1" x14ac:dyDescent="0.25">
      <c r="A21" s="4" t="s">
        <v>31</v>
      </c>
      <c r="B21" s="5">
        <v>0.96</v>
      </c>
      <c r="C21" s="6">
        <v>23730</v>
      </c>
      <c r="D21" s="6">
        <f>C21*M21</f>
        <v>355950</v>
      </c>
      <c r="E21" s="5">
        <f t="shared" si="7"/>
        <v>0.7799831436999578</v>
      </c>
      <c r="F21" s="6">
        <v>18509</v>
      </c>
      <c r="G21" s="6">
        <f>F21*M21</f>
        <v>277635</v>
      </c>
      <c r="H21" s="62"/>
      <c r="I21" s="62"/>
      <c r="J21" s="64"/>
      <c r="K21" s="6">
        <v>2</v>
      </c>
      <c r="L21" s="4" t="s">
        <v>46</v>
      </c>
      <c r="M21" s="7">
        <v>15</v>
      </c>
      <c r="N21" s="19"/>
    </row>
    <row r="22" spans="1:14" ht="18" customHeight="1" x14ac:dyDescent="0.25">
      <c r="A22" s="4" t="s">
        <v>32</v>
      </c>
      <c r="B22" s="5"/>
      <c r="C22" s="6">
        <v>0</v>
      </c>
      <c r="D22" s="6">
        <f>C22*M22</f>
        <v>0</v>
      </c>
      <c r="E22" s="5"/>
      <c r="F22" s="6">
        <v>0</v>
      </c>
      <c r="G22" s="6">
        <f t="shared" si="6"/>
        <v>0</v>
      </c>
      <c r="H22" s="62" t="e">
        <f t="shared" si="8"/>
        <v>#DIV/0!</v>
      </c>
      <c r="I22" s="62" t="e">
        <f t="shared" si="8"/>
        <v>#DIV/0!</v>
      </c>
      <c r="J22" s="64"/>
      <c r="K22" s="6">
        <v>0</v>
      </c>
      <c r="L22" s="4" t="s">
        <v>46</v>
      </c>
      <c r="M22" s="7">
        <v>5</v>
      </c>
      <c r="N22" s="19"/>
    </row>
    <row r="23" spans="1:14" ht="18" customHeight="1" x14ac:dyDescent="0.25">
      <c r="A23" s="4" t="s">
        <v>33</v>
      </c>
      <c r="B23" s="5">
        <v>1</v>
      </c>
      <c r="C23" s="6">
        <v>989</v>
      </c>
      <c r="D23" s="6">
        <f t="shared" ref="D23:D26" si="9">C23*M23</f>
        <v>4945</v>
      </c>
      <c r="E23" s="5">
        <f t="shared" si="7"/>
        <v>1.0202224469160768</v>
      </c>
      <c r="F23" s="6">
        <v>1009</v>
      </c>
      <c r="G23" s="6">
        <f t="shared" si="6"/>
        <v>5045</v>
      </c>
      <c r="H23" s="63"/>
      <c r="I23" s="63"/>
      <c r="J23" s="60"/>
      <c r="K23" s="6">
        <v>1</v>
      </c>
      <c r="L23" s="4" t="s">
        <v>46</v>
      </c>
      <c r="M23" s="7">
        <v>5</v>
      </c>
      <c r="N23" s="19"/>
    </row>
    <row r="24" spans="1:14" ht="18" customHeight="1" x14ac:dyDescent="0.25">
      <c r="A24" s="4" t="s">
        <v>35</v>
      </c>
      <c r="B24" s="5">
        <v>1</v>
      </c>
      <c r="C24" s="6">
        <v>942</v>
      </c>
      <c r="D24" s="6">
        <f t="shared" si="9"/>
        <v>8068.9559761312075</v>
      </c>
      <c r="E24" s="5">
        <f t="shared" si="7"/>
        <v>0.92993630573248409</v>
      </c>
      <c r="F24" s="6">
        <v>876</v>
      </c>
      <c r="G24" s="6">
        <f t="shared" si="6"/>
        <v>7503.6151115615048</v>
      </c>
      <c r="H24" s="61">
        <f>$J$24/SUM(F24:F26)</f>
        <v>5.044624246286582</v>
      </c>
      <c r="I24" s="61">
        <f>$J$24/SUM(G24:G26)</f>
        <v>0.51469664877013277</v>
      </c>
      <c r="J24" s="55">
        <v>205810.58</v>
      </c>
      <c r="K24" s="6">
        <v>10</v>
      </c>
      <c r="L24" s="4" t="s">
        <v>45</v>
      </c>
      <c r="M24" s="7">
        <v>8.5657706752985217</v>
      </c>
      <c r="N24" s="19"/>
    </row>
    <row r="25" spans="1:14" ht="18" customHeight="1" x14ac:dyDescent="0.25">
      <c r="A25" s="4" t="s">
        <v>37</v>
      </c>
      <c r="B25" s="5">
        <v>1</v>
      </c>
      <c r="C25" s="6">
        <v>31892</v>
      </c>
      <c r="D25" s="6">
        <f t="shared" si="9"/>
        <v>256376.96412474499</v>
      </c>
      <c r="E25" s="5">
        <f t="shared" si="7"/>
        <v>0.93001379656340144</v>
      </c>
      <c r="F25" s="6">
        <v>29660</v>
      </c>
      <c r="G25" s="6">
        <f t="shared" si="6"/>
        <v>238434.11375705307</v>
      </c>
      <c r="H25" s="62"/>
      <c r="I25" s="62"/>
      <c r="J25" s="64"/>
      <c r="K25" s="6">
        <v>23</v>
      </c>
      <c r="L25" s="4" t="s">
        <v>45</v>
      </c>
      <c r="M25" s="7">
        <v>8.0389114550591056</v>
      </c>
      <c r="N25" s="19"/>
    </row>
    <row r="26" spans="1:14" ht="18" customHeight="1" x14ac:dyDescent="0.25">
      <c r="A26" s="4" t="s">
        <v>34</v>
      </c>
      <c r="B26" s="5">
        <v>1</v>
      </c>
      <c r="C26" s="6">
        <v>11034</v>
      </c>
      <c r="D26" s="6">
        <f t="shared" si="9"/>
        <v>165510</v>
      </c>
      <c r="E26" s="5">
        <f t="shared" si="7"/>
        <v>0.93003443900670657</v>
      </c>
      <c r="F26" s="6">
        <v>10262</v>
      </c>
      <c r="G26" s="6">
        <f t="shared" si="6"/>
        <v>153930</v>
      </c>
      <c r="H26" s="63"/>
      <c r="I26" s="63"/>
      <c r="J26" s="60"/>
      <c r="K26" s="6">
        <v>5</v>
      </c>
      <c r="L26" s="4" t="s">
        <v>46</v>
      </c>
      <c r="M26" s="7">
        <v>15</v>
      </c>
      <c r="N26" s="19"/>
    </row>
    <row r="27" spans="1:14" ht="18" customHeight="1" x14ac:dyDescent="0.25">
      <c r="A27" s="8" t="s">
        <v>18</v>
      </c>
      <c r="B27" s="9"/>
      <c r="C27" s="10">
        <f>SUM(C18:C26)</f>
        <v>315417</v>
      </c>
      <c r="D27" s="10">
        <f>SUM(D18:D26)</f>
        <v>3244610.1724580145</v>
      </c>
      <c r="E27" s="9">
        <f>F27/C27</f>
        <v>0.68423388720328959</v>
      </c>
      <c r="F27" s="10">
        <f>SUM(F18:F26)</f>
        <v>215819</v>
      </c>
      <c r="G27" s="10">
        <f>SUM(G18:G26)</f>
        <v>2228417.0519626145</v>
      </c>
      <c r="H27" s="11">
        <f>J27/F27</f>
        <v>3.9797591500284963</v>
      </c>
      <c r="I27" s="11">
        <f t="shared" ref="I27" si="10">J27/G27</f>
        <v>0.38543397396979245</v>
      </c>
      <c r="J27" s="22">
        <f>SUM(J18:J26)</f>
        <v>858907.64</v>
      </c>
      <c r="K27" s="10">
        <f>SUM(K18:K26)</f>
        <v>50</v>
      </c>
      <c r="L27" s="12"/>
      <c r="M27" s="13">
        <f>G27/F27</f>
        <v>10.325397911966112</v>
      </c>
      <c r="N27" s="19"/>
    </row>
    <row r="28" spans="1:14" ht="18" customHeight="1" x14ac:dyDescent="0.25">
      <c r="A28" s="24" t="s">
        <v>19</v>
      </c>
      <c r="B28" s="15"/>
      <c r="C28" s="16">
        <f>C27+C15</f>
        <v>2136770</v>
      </c>
      <c r="D28" s="16">
        <f>D27+D15</f>
        <v>19054114.525576569</v>
      </c>
      <c r="E28" s="15">
        <f>F28/C28</f>
        <v>0.88900115595033624</v>
      </c>
      <c r="F28" s="16">
        <f>F27+F15</f>
        <v>1899591</v>
      </c>
      <c r="G28" s="16">
        <f>G27+G15</f>
        <v>15392693.565348091</v>
      </c>
      <c r="H28" s="21">
        <f>J28/F28</f>
        <v>1.4145109447244171</v>
      </c>
      <c r="I28" s="21">
        <f>J28/G28</f>
        <v>0.1745628371404038</v>
      </c>
      <c r="J28" s="23">
        <f>J27+J15</f>
        <v>2686992.2600000002</v>
      </c>
      <c r="K28" s="16">
        <f>K27+K15</f>
        <v>106868</v>
      </c>
      <c r="L28" s="17"/>
      <c r="M28" s="18">
        <f>G28/F28</f>
        <v>8.1031619782090409</v>
      </c>
      <c r="N28" s="19"/>
    </row>
    <row r="29" spans="1:14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x14ac:dyDescent="0.25">
      <c r="A32" s="19"/>
      <c r="B32" s="19"/>
      <c r="C32" s="19"/>
      <c r="D32" s="19"/>
      <c r="E32" s="19"/>
      <c r="F32" s="19"/>
      <c r="G32" s="28"/>
      <c r="H32" s="28"/>
      <c r="I32" s="28"/>
      <c r="J32" s="32"/>
      <c r="K32" s="19"/>
      <c r="L32" s="19"/>
      <c r="M32" s="19"/>
      <c r="N32" s="19"/>
    </row>
    <row r="33" spans="1:14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</sheetData>
  <mergeCells count="26">
    <mergeCell ref="A1:M1"/>
    <mergeCell ref="A2:A4"/>
    <mergeCell ref="C2:D2"/>
    <mergeCell ref="F2:I2"/>
    <mergeCell ref="K2:L2"/>
    <mergeCell ref="K3:K4"/>
    <mergeCell ref="L3:L4"/>
    <mergeCell ref="M3:M4"/>
    <mergeCell ref="A5:M5"/>
    <mergeCell ref="H6:H7"/>
    <mergeCell ref="I6:I7"/>
    <mergeCell ref="J6:J7"/>
    <mergeCell ref="H8:H12"/>
    <mergeCell ref="I8:I12"/>
    <mergeCell ref="J8:J12"/>
    <mergeCell ref="H24:H26"/>
    <mergeCell ref="I24:I26"/>
    <mergeCell ref="J24:J26"/>
    <mergeCell ref="H13:H14"/>
    <mergeCell ref="I13:I14"/>
    <mergeCell ref="J13:J14"/>
    <mergeCell ref="A16:M16"/>
    <mergeCell ref="A17:M17"/>
    <mergeCell ref="H18:H23"/>
    <mergeCell ref="I18:I23"/>
    <mergeCell ref="J18:J23"/>
  </mergeCells>
  <pageMargins left="0.25" right="0.25" top="0.75" bottom="0.75" header="0.3" footer="0.3"/>
  <pageSetup scale="62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PGL - GPY4 Ex Post Summary</vt:lpstr>
      <vt:lpstr>NSG - GPY4 Ex Post Summary</vt:lpstr>
      <vt:lpstr>PGL - GPY5 Ex Post Summary</vt:lpstr>
      <vt:lpstr>NSG - GPY5 Ex Post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Grabner</dc:creator>
  <cp:lastModifiedBy>Kevin Grabner</cp:lastModifiedBy>
  <cp:lastPrinted>2017-05-03T19:51:16Z</cp:lastPrinted>
  <dcterms:created xsi:type="dcterms:W3CDTF">2017-03-17T18:34:55Z</dcterms:created>
  <dcterms:modified xsi:type="dcterms:W3CDTF">2017-05-25T23:10:57Z</dcterms:modified>
</cp:coreProperties>
</file>