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7305" activeTab="1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Sheet1!#REF!</definedName>
    <definedName name="_ftnref1" localSheetId="0">Sheet1!$C$5</definedName>
    <definedName name="_ftnref2" localSheetId="0">Sheet1!#REF!</definedName>
  </definedNames>
  <calcPr calcId="145621"/>
</workbook>
</file>

<file path=xl/calcChain.xml><?xml version="1.0" encoding="utf-8"?>
<calcChain xmlns="http://schemas.openxmlformats.org/spreadsheetml/2006/main">
  <c r="G6" i="2" l="1"/>
  <c r="H6" i="2"/>
  <c r="G7" i="2"/>
  <c r="H7" i="2"/>
  <c r="G8" i="2"/>
  <c r="H8" i="2"/>
  <c r="G9" i="2"/>
  <c r="H9" i="2"/>
  <c r="G10" i="2"/>
  <c r="H10" i="2"/>
  <c r="G11" i="2"/>
  <c r="H11" i="2"/>
  <c r="H5" i="2"/>
  <c r="G5" i="2"/>
  <c r="L7" i="1" l="1"/>
  <c r="M7" i="1"/>
  <c r="L8" i="1"/>
  <c r="M8" i="1"/>
  <c r="L9" i="1"/>
  <c r="M9" i="1"/>
  <c r="L10" i="1"/>
  <c r="M10" i="1"/>
  <c r="L11" i="1"/>
  <c r="M11" i="1"/>
  <c r="L12" i="1"/>
  <c r="M12" i="1"/>
  <c r="M6" i="1"/>
  <c r="L6" i="1"/>
  <c r="J7" i="1"/>
  <c r="J8" i="1"/>
  <c r="J9" i="1"/>
  <c r="J10" i="1"/>
  <c r="J11" i="1"/>
  <c r="J12" i="1"/>
  <c r="J6" i="1"/>
  <c r="I12" i="1"/>
  <c r="H12" i="1"/>
  <c r="H11" i="1"/>
  <c r="H10" i="1"/>
  <c r="H9" i="1"/>
  <c r="H8" i="1"/>
  <c r="H7" i="1"/>
  <c r="H6" i="1"/>
  <c r="G12" i="1"/>
  <c r="G11" i="1"/>
  <c r="G10" i="1"/>
  <c r="G9" i="1"/>
  <c r="G8" i="1"/>
  <c r="G7" i="1"/>
  <c r="G6" i="1"/>
  <c r="D3" i="1" l="1"/>
  <c r="F12" i="1" l="1"/>
  <c r="F11" i="1"/>
  <c r="F10" i="1"/>
  <c r="F9" i="1"/>
  <c r="F8" i="1"/>
  <c r="F7" i="1"/>
  <c r="F6" i="1"/>
  <c r="I6" i="1" l="1"/>
  <c r="I7" i="1"/>
  <c r="I8" i="1"/>
  <c r="I9" i="1"/>
  <c r="I10" i="1"/>
  <c r="I11" i="1"/>
</calcChain>
</file>

<file path=xl/sharedStrings.xml><?xml version="1.0" encoding="utf-8"?>
<sst xmlns="http://schemas.openxmlformats.org/spreadsheetml/2006/main" count="57" uniqueCount="40">
  <si>
    <t>Freezer Volume</t>
  </si>
  <si>
    <t>AV</t>
  </si>
  <si>
    <t>Product Category</t>
  </si>
  <si>
    <t>Volume (cubic feet)</t>
  </si>
  <si>
    <t>7.75 or greater</t>
  </si>
  <si>
    <t>Baseline Usage</t>
  </si>
  <si>
    <t>ESTAR Usage</t>
  </si>
  <si>
    <t>Volume Used</t>
  </si>
  <si>
    <t>From ESTAR calc</t>
  </si>
  <si>
    <t>NAECA as of July 1, 2001 
Maximum Energy Usage in kWh/year</t>
  </si>
  <si>
    <t>Current ENERGY STAR level Maximum Energy Usage in kWh/year (as of April 28,2008)</t>
  </si>
  <si>
    <t>1.  Refrigerators and Refrigerator-freezers with manual defrost</t>
  </si>
  <si>
    <t>8.82*AV+248.4</t>
  </si>
  <si>
    <t>7.056*AV+198.72</t>
  </si>
  <si>
    <t>2.  Refrigerator-Freezer--partial automatic defrost</t>
  </si>
  <si>
    <t>3.  Refrigerator-Freezers--automatic defrost with top-mounted freezer without through-the-door ice service and all-refrigerators--automatic defrost</t>
  </si>
  <si>
    <t>9.80*AV+276</t>
  </si>
  <si>
    <t>7.84*AV+220.8</t>
  </si>
  <si>
    <t>4.  Refrigerator-Freezers--automatic defrost with side-mounted freezer without through-the-door ice service</t>
  </si>
  <si>
    <t>4.91*AV+507.5</t>
  </si>
  <si>
    <t>3.928*AV+406</t>
  </si>
  <si>
    <t>5.  Refrigerator-Freezers--automatic defrost with bottom-mounted freezer without through-the-door ice service</t>
  </si>
  <si>
    <t>4.60*AV+459</t>
  </si>
  <si>
    <t>3.68*AV+367.2</t>
  </si>
  <si>
    <t>6.  Refrigerator-Freezers--automatic defrost with top-mounted freezer with through-the-door ice service</t>
  </si>
  <si>
    <t>10.20*AV+356</t>
  </si>
  <si>
    <t>8.16*AV+284.8</t>
  </si>
  <si>
    <t>7.  Refrigerator-Freezers--automatic defrost with side-mounted freezer with through-the-door ice service</t>
  </si>
  <si>
    <t>10.10*AV+406</t>
  </si>
  <si>
    <t>8.08*AV+324.8</t>
  </si>
  <si>
    <t>Fresh Volume</t>
  </si>
  <si>
    <t>UECbase</t>
  </si>
  <si>
    <t>ESTAR Savings</t>
  </si>
  <si>
    <t>CEE T2 Savings</t>
  </si>
  <si>
    <t>ESTAR kW</t>
  </si>
  <si>
    <t>CEE T2 kW</t>
  </si>
  <si>
    <t>Energy Star UECEE</t>
  </si>
  <si>
    <t>ENERGY STAR kWh savings</t>
  </si>
  <si>
    <t>CEE T2 UECEE</t>
  </si>
  <si>
    <t>CEE T2 kWh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</si>
</sst>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 applyBorder="1" applyAlignment="1">
      <alignment wrapText="1"/>
    </xf>
    <xf numFmtId="165" fontId="0" fillId="0" borderId="0" xfId="0" applyNumberFormat="1"/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1" fillId="0" borderId="4" xfId="0" applyFont="1" applyBorder="1"/>
    <xf numFmtId="0" fontId="0" fillId="0" borderId="5" xfId="0" applyBorder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164" fontId="0" fillId="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6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"/>
  <sheetViews>
    <sheetView topLeftCell="D2" workbookViewId="0">
      <selection activeCell="J6" sqref="J6"/>
    </sheetView>
  </sheetViews>
  <sheetFormatPr defaultRowHeight="15" x14ac:dyDescent="0.25"/>
  <cols>
    <col min="2" max="2" width="34.85546875" customWidth="1"/>
    <col min="3" max="4" width="20" customWidth="1"/>
    <col min="5" max="5" width="31.140625" bestFit="1" customWidth="1"/>
    <col min="7" max="7" width="10.5703125" bestFit="1" customWidth="1"/>
  </cols>
  <sheetData>
    <row r="1" spans="2:13" x14ac:dyDescent="0.25">
      <c r="C1" t="s">
        <v>30</v>
      </c>
      <c r="D1">
        <v>14.75</v>
      </c>
      <c r="E1" t="s">
        <v>8</v>
      </c>
    </row>
    <row r="2" spans="2:13" x14ac:dyDescent="0.25">
      <c r="C2" t="s">
        <v>0</v>
      </c>
      <c r="D2">
        <v>6.76</v>
      </c>
    </row>
    <row r="3" spans="2:13" x14ac:dyDescent="0.25">
      <c r="C3" t="s">
        <v>1</v>
      </c>
      <c r="D3">
        <f>D1+(1.63*D2)</f>
        <v>25.768799999999999</v>
      </c>
    </row>
    <row r="5" spans="2:13" ht="64.5" x14ac:dyDescent="0.25">
      <c r="B5" s="3" t="s">
        <v>2</v>
      </c>
      <c r="C5" s="3" t="s">
        <v>9</v>
      </c>
      <c r="D5" s="3" t="s">
        <v>10</v>
      </c>
      <c r="E5" s="10" t="s">
        <v>3</v>
      </c>
      <c r="F5" s="12" t="s">
        <v>7</v>
      </c>
      <c r="G5" s="12" t="s">
        <v>5</v>
      </c>
      <c r="H5" s="12" t="s">
        <v>6</v>
      </c>
      <c r="I5" s="12" t="s">
        <v>32</v>
      </c>
      <c r="J5" s="17" t="s">
        <v>33</v>
      </c>
      <c r="L5" s="1" t="s">
        <v>34</v>
      </c>
      <c r="M5" s="1" t="s">
        <v>35</v>
      </c>
    </row>
    <row r="6" spans="2:13" ht="30" x14ac:dyDescent="0.25">
      <c r="B6" s="4" t="s">
        <v>11</v>
      </c>
      <c r="C6" s="5" t="s">
        <v>12</v>
      </c>
      <c r="D6" s="6" t="s">
        <v>13</v>
      </c>
      <c r="E6" s="11" t="s">
        <v>4</v>
      </c>
      <c r="F6" s="13">
        <f>$D$3</f>
        <v>25.768799999999999</v>
      </c>
      <c r="G6" s="14">
        <f>8.82*F6+248.4</f>
        <v>475.68081599999999</v>
      </c>
      <c r="H6" s="15">
        <f>7.056*F6+198.72</f>
        <v>380.54465279999999</v>
      </c>
      <c r="I6" s="13">
        <f>G6-H6</f>
        <v>95.136163199999999</v>
      </c>
      <c r="J6" s="13">
        <f>G6-(G6*0.75)</f>
        <v>118.92020400000001</v>
      </c>
      <c r="L6" s="2">
        <f>(I6/8760)*1.25*1.057</f>
        <v>1.4349161601369861E-2</v>
      </c>
      <c r="M6" s="2">
        <f>(J6/8760)*1.25*1.057</f>
        <v>1.793645200171233E-2</v>
      </c>
    </row>
    <row r="7" spans="2:13" ht="30" x14ac:dyDescent="0.25">
      <c r="B7" s="7" t="s">
        <v>14</v>
      </c>
      <c r="C7" s="8" t="s">
        <v>12</v>
      </c>
      <c r="D7" s="6" t="s">
        <v>13</v>
      </c>
      <c r="E7" s="11" t="s">
        <v>4</v>
      </c>
      <c r="F7" s="13">
        <f t="shared" ref="F7:F12" si="0">$D$3</f>
        <v>25.768799999999999</v>
      </c>
      <c r="G7" s="14">
        <f>8.82*F7+248.4</f>
        <v>475.68081599999999</v>
      </c>
      <c r="H7" s="15">
        <f>7.056*F7+198.72</f>
        <v>380.54465279999999</v>
      </c>
      <c r="I7" s="13">
        <f t="shared" ref="I7:I12" si="1">G7-H7</f>
        <v>95.136163199999999</v>
      </c>
      <c r="J7" s="13">
        <f t="shared" ref="J7:J12" si="2">G7-(G7*0.75)</f>
        <v>118.92020400000001</v>
      </c>
      <c r="L7" s="2">
        <f t="shared" ref="L7:L12" si="3">(I7/8760)*1.25*1.057</f>
        <v>1.4349161601369861E-2</v>
      </c>
      <c r="M7" s="2">
        <f t="shared" ref="M7:M12" si="4">(J7/8760)*1.25*1.057</f>
        <v>1.793645200171233E-2</v>
      </c>
    </row>
    <row r="8" spans="2:13" ht="75" x14ac:dyDescent="0.25">
      <c r="B8" s="7" t="s">
        <v>15</v>
      </c>
      <c r="C8" s="8" t="s">
        <v>16</v>
      </c>
      <c r="D8" s="9" t="s">
        <v>17</v>
      </c>
      <c r="E8" s="11" t="s">
        <v>4</v>
      </c>
      <c r="F8" s="13">
        <f t="shared" si="0"/>
        <v>25.768799999999999</v>
      </c>
      <c r="G8" s="14">
        <f>9.8*F8+276</f>
        <v>528.53423999999995</v>
      </c>
      <c r="H8" s="15">
        <f>7.84*F8+220.8</f>
        <v>422.82739200000003</v>
      </c>
      <c r="I8" s="13">
        <f t="shared" si="1"/>
        <v>105.70684799999992</v>
      </c>
      <c r="J8" s="13">
        <f t="shared" si="2"/>
        <v>132.13355999999999</v>
      </c>
      <c r="L8" s="2">
        <f t="shared" si="3"/>
        <v>1.5943512890410946E-2</v>
      </c>
      <c r="M8" s="2">
        <f t="shared" si="4"/>
        <v>1.9929391113013693E-2</v>
      </c>
    </row>
    <row r="9" spans="2:13" ht="45" x14ac:dyDescent="0.25">
      <c r="B9" s="7" t="s">
        <v>18</v>
      </c>
      <c r="C9" s="8" t="s">
        <v>19</v>
      </c>
      <c r="D9" s="9" t="s">
        <v>20</v>
      </c>
      <c r="E9" s="11" t="s">
        <v>4</v>
      </c>
      <c r="F9" s="13">
        <f t="shared" si="0"/>
        <v>25.768799999999999</v>
      </c>
      <c r="G9" s="14">
        <f>4.91*F9+507.5</f>
        <v>634.02480800000001</v>
      </c>
      <c r="H9" s="15">
        <f>3.928*F9+406</f>
        <v>507.21984639999999</v>
      </c>
      <c r="I9" s="13">
        <f t="shared" si="1"/>
        <v>126.80496160000001</v>
      </c>
      <c r="J9" s="13">
        <f t="shared" si="2"/>
        <v>158.50620200000003</v>
      </c>
      <c r="L9" s="2">
        <f t="shared" si="3"/>
        <v>1.9125691268721462E-2</v>
      </c>
      <c r="M9" s="2">
        <f t="shared" si="4"/>
        <v>2.3907114085901834E-2</v>
      </c>
    </row>
    <row r="10" spans="2:13" ht="60" x14ac:dyDescent="0.25">
      <c r="B10" s="7" t="s">
        <v>21</v>
      </c>
      <c r="C10" s="8" t="s">
        <v>22</v>
      </c>
      <c r="D10" s="9" t="s">
        <v>23</v>
      </c>
      <c r="E10" s="11" t="s">
        <v>4</v>
      </c>
      <c r="F10" s="13">
        <f t="shared" si="0"/>
        <v>25.768799999999999</v>
      </c>
      <c r="G10" s="14">
        <f>4.6*F10+459</f>
        <v>577.53647999999998</v>
      </c>
      <c r="H10" s="15">
        <f>3.68*F10+367.2</f>
        <v>462.02918399999999</v>
      </c>
      <c r="I10" s="13">
        <f t="shared" si="1"/>
        <v>115.507296</v>
      </c>
      <c r="J10" s="13">
        <f t="shared" si="2"/>
        <v>144.38412</v>
      </c>
      <c r="L10" s="2">
        <f t="shared" si="3"/>
        <v>1.742169119178082E-2</v>
      </c>
      <c r="M10" s="2">
        <f t="shared" si="4"/>
        <v>2.1777113989726028E-2</v>
      </c>
    </row>
    <row r="11" spans="2:13" ht="45" x14ac:dyDescent="0.25">
      <c r="B11" s="7" t="s">
        <v>24</v>
      </c>
      <c r="C11" s="8" t="s">
        <v>25</v>
      </c>
      <c r="D11" s="9" t="s">
        <v>26</v>
      </c>
      <c r="E11" s="11" t="s">
        <v>4</v>
      </c>
      <c r="F11" s="13">
        <f t="shared" si="0"/>
        <v>25.768799999999999</v>
      </c>
      <c r="G11" s="14">
        <f>10.2*F11+356</f>
        <v>618.84176000000002</v>
      </c>
      <c r="H11" s="15">
        <f>8.16*F11+284.8</f>
        <v>495.07340799999997</v>
      </c>
      <c r="I11" s="13">
        <f t="shared" si="1"/>
        <v>123.76835200000005</v>
      </c>
      <c r="J11" s="13">
        <f t="shared" si="2"/>
        <v>154.71044000000001</v>
      </c>
      <c r="L11" s="2">
        <f t="shared" si="3"/>
        <v>1.8667686652968044E-2</v>
      </c>
      <c r="M11" s="2">
        <f t="shared" si="4"/>
        <v>2.3334608316210044E-2</v>
      </c>
    </row>
    <row r="12" spans="2:13" ht="45" x14ac:dyDescent="0.25">
      <c r="B12" s="7" t="s">
        <v>27</v>
      </c>
      <c r="C12" s="8" t="s">
        <v>28</v>
      </c>
      <c r="D12" s="9" t="s">
        <v>29</v>
      </c>
      <c r="E12" s="11" t="s">
        <v>4</v>
      </c>
      <c r="F12" s="13">
        <f t="shared" si="0"/>
        <v>25.768799999999999</v>
      </c>
      <c r="G12" s="14">
        <f>10.1*F12+406</f>
        <v>666.26487999999995</v>
      </c>
      <c r="H12" s="15">
        <f>8.08*F12+324.8</f>
        <v>533.01190399999996</v>
      </c>
      <c r="I12" s="13">
        <f t="shared" si="1"/>
        <v>133.25297599999999</v>
      </c>
      <c r="J12" s="13">
        <f t="shared" si="2"/>
        <v>166.56621999999999</v>
      </c>
      <c r="L12" s="2">
        <f t="shared" si="3"/>
        <v>2.0098229970319629E-2</v>
      </c>
      <c r="M12" s="2">
        <f t="shared" si="4"/>
        <v>2.5122787462899542E-2</v>
      </c>
    </row>
  </sheetData>
  <hyperlinks>
    <hyperlink ref="C5" location="_ftn1" display="_ftn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1"/>
  <sheetViews>
    <sheetView tabSelected="1" topLeftCell="A8" workbookViewId="0">
      <selection activeCell="G5" sqref="G5:G11"/>
    </sheetView>
  </sheetViews>
  <sheetFormatPr defaultRowHeight="15" x14ac:dyDescent="0.25"/>
  <cols>
    <col min="2" max="2" width="24.140625" customWidth="1"/>
  </cols>
  <sheetData>
    <row r="4" spans="2:8" ht="60" x14ac:dyDescent="0.25">
      <c r="B4" s="16" t="s">
        <v>2</v>
      </c>
      <c r="C4" s="12" t="s">
        <v>7</v>
      </c>
      <c r="D4" s="12" t="s">
        <v>31</v>
      </c>
      <c r="E4" s="12" t="s">
        <v>36</v>
      </c>
      <c r="F4" s="12" t="s">
        <v>37</v>
      </c>
      <c r="G4" s="12" t="s">
        <v>38</v>
      </c>
      <c r="H4" s="12" t="s">
        <v>39</v>
      </c>
    </row>
    <row r="5" spans="2:8" ht="45" x14ac:dyDescent="0.25">
      <c r="B5" s="4" t="s">
        <v>11</v>
      </c>
      <c r="C5" s="13">
        <v>25.768799999999999</v>
      </c>
      <c r="D5" s="14">
        <v>475.68081599999999</v>
      </c>
      <c r="E5" s="15">
        <v>380.54465279999999</v>
      </c>
      <c r="F5" s="13">
        <v>95.136163199999999</v>
      </c>
      <c r="G5" s="15">
        <f>D5*0.75</f>
        <v>356.76061199999998</v>
      </c>
      <c r="H5" s="13">
        <f>D5-G5</f>
        <v>118.92020400000001</v>
      </c>
    </row>
    <row r="6" spans="2:8" ht="30" x14ac:dyDescent="0.25">
      <c r="B6" s="7" t="s">
        <v>14</v>
      </c>
      <c r="C6" s="13">
        <v>25.768799999999999</v>
      </c>
      <c r="D6" s="14">
        <v>475.68081599999999</v>
      </c>
      <c r="E6" s="15">
        <v>380.54465279999999</v>
      </c>
      <c r="F6" s="13">
        <v>95.136163199999999</v>
      </c>
      <c r="G6" s="15">
        <f t="shared" ref="G6:G11" si="0">D6*0.75</f>
        <v>356.76061199999998</v>
      </c>
      <c r="H6" s="13">
        <f t="shared" ref="H6:H11" si="1">D6-G6</f>
        <v>118.92020400000001</v>
      </c>
    </row>
    <row r="7" spans="2:8" ht="105" x14ac:dyDescent="0.25">
      <c r="B7" s="7" t="s">
        <v>15</v>
      </c>
      <c r="C7" s="13">
        <v>25.768799999999999</v>
      </c>
      <c r="D7" s="14">
        <v>528.53423999999995</v>
      </c>
      <c r="E7" s="15">
        <v>422.82739200000003</v>
      </c>
      <c r="F7" s="13">
        <v>105.70684799999992</v>
      </c>
      <c r="G7" s="15">
        <f t="shared" si="0"/>
        <v>396.40067999999997</v>
      </c>
      <c r="H7" s="13">
        <f t="shared" si="1"/>
        <v>132.13355999999999</v>
      </c>
    </row>
    <row r="8" spans="2:8" ht="75" x14ac:dyDescent="0.25">
      <c r="B8" s="7" t="s">
        <v>18</v>
      </c>
      <c r="C8" s="13">
        <v>25.768799999999999</v>
      </c>
      <c r="D8" s="14">
        <v>634.02480800000001</v>
      </c>
      <c r="E8" s="15">
        <v>507.21984639999999</v>
      </c>
      <c r="F8" s="13">
        <v>126.80496160000001</v>
      </c>
      <c r="G8" s="15">
        <f t="shared" si="0"/>
        <v>475.51860599999998</v>
      </c>
      <c r="H8" s="13">
        <f t="shared" si="1"/>
        <v>158.50620200000003</v>
      </c>
    </row>
    <row r="9" spans="2:8" ht="75" x14ac:dyDescent="0.25">
      <c r="B9" s="7" t="s">
        <v>21</v>
      </c>
      <c r="C9" s="13">
        <v>25.768799999999999</v>
      </c>
      <c r="D9" s="14">
        <v>577.53647999999998</v>
      </c>
      <c r="E9" s="15">
        <v>462.02918399999999</v>
      </c>
      <c r="F9" s="13">
        <v>115.507296</v>
      </c>
      <c r="G9" s="15">
        <f t="shared" si="0"/>
        <v>433.15235999999999</v>
      </c>
      <c r="H9" s="13">
        <f t="shared" si="1"/>
        <v>144.38412</v>
      </c>
    </row>
    <row r="10" spans="2:8" ht="75" x14ac:dyDescent="0.25">
      <c r="B10" s="7" t="s">
        <v>24</v>
      </c>
      <c r="C10" s="13">
        <v>25.768799999999999</v>
      </c>
      <c r="D10" s="14">
        <v>618.84176000000002</v>
      </c>
      <c r="E10" s="15">
        <v>495.07340799999997</v>
      </c>
      <c r="F10" s="13">
        <v>123.76835200000005</v>
      </c>
      <c r="G10" s="15">
        <f t="shared" si="0"/>
        <v>464.13132000000002</v>
      </c>
      <c r="H10" s="13">
        <f t="shared" si="1"/>
        <v>154.71044000000001</v>
      </c>
    </row>
    <row r="11" spans="2:8" ht="75" x14ac:dyDescent="0.25">
      <c r="B11" s="7" t="s">
        <v>27</v>
      </c>
      <c r="C11" s="13">
        <v>25.768799999999999</v>
      </c>
      <c r="D11" s="14">
        <v>666.26487999999995</v>
      </c>
      <c r="E11" s="15">
        <v>533.01190399999996</v>
      </c>
      <c r="F11" s="13">
        <v>133.25297599999999</v>
      </c>
      <c r="G11" s="15">
        <f t="shared" si="0"/>
        <v>499.69865999999996</v>
      </c>
      <c r="H11" s="13">
        <f t="shared" si="1"/>
        <v>166.56621999999999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Sheet1!_ftnref1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2012-04-19T13:38:55Z</dcterms:created>
  <dcterms:modified xsi:type="dcterms:W3CDTF">2012-05-15T15:19:56Z</dcterms:modified>
</cp:coreProperties>
</file>