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8" windowWidth="18780" windowHeight="8892" activeTab="0"/>
  </bookViews>
  <sheets>
    <sheet name="Sheet1" sheetId="1" r:id="rId1"/>
    <sheet name="Sheet2" sheetId="2" r:id="rId2"/>
  </sheets>
  <definedNames/>
  <calcPr fullCalcOnLoad="1"/>
</workbook>
</file>

<file path=xl/comments1.xml><?xml version="1.0" encoding="utf-8"?>
<comments xmlns="http://schemas.openxmlformats.org/spreadsheetml/2006/main">
  <authors>
    <author>Julie A Hollensbe</author>
  </authors>
  <commentList>
    <comment ref="B6" authorId="0">
      <text>
        <r>
          <rPr>
            <b/>
            <sz val="8"/>
            <rFont val="Tahoma"/>
            <family val="0"/>
          </rPr>
          <t>Julie A Hollensbe:</t>
        </r>
        <r>
          <rPr>
            <sz val="8"/>
            <rFont val="Tahoma"/>
            <family val="0"/>
          </rPr>
          <t xml:space="preserve">
from Table 3-5, pg 21</t>
        </r>
      </text>
    </comment>
    <comment ref="B7" authorId="0">
      <text>
        <r>
          <rPr>
            <b/>
            <sz val="8"/>
            <rFont val="Tahoma"/>
            <family val="0"/>
          </rPr>
          <t>Julie A Hollensbe:</t>
        </r>
        <r>
          <rPr>
            <sz val="8"/>
            <rFont val="Tahoma"/>
            <family val="0"/>
          </rPr>
          <t xml:space="preserve">
from Table 3-6, pg 22</t>
        </r>
      </text>
    </comment>
    <comment ref="B13" authorId="0">
      <text>
        <r>
          <rPr>
            <b/>
            <sz val="8"/>
            <rFont val="Tahoma"/>
            <family val="0"/>
          </rPr>
          <t>Julie A Hollensbe:</t>
        </r>
        <r>
          <rPr>
            <sz val="8"/>
            <rFont val="Tahoma"/>
            <family val="0"/>
          </rPr>
          <t xml:space="preserve">
from Table 3-5, pg 21</t>
        </r>
      </text>
    </comment>
  </commentList>
</comments>
</file>

<file path=xl/sharedStrings.xml><?xml version="1.0" encoding="utf-8"?>
<sst xmlns="http://schemas.openxmlformats.org/spreadsheetml/2006/main" count="33" uniqueCount="33">
  <si>
    <t>ComEd Single Family Direct installs</t>
  </si>
  <si>
    <t>ComEd Analysis</t>
  </si>
  <si>
    <t>Navigant Analysis</t>
  </si>
  <si>
    <t>measures</t>
  </si>
  <si>
    <t>ComEd    Ex Ante kWh/unit</t>
  </si>
  <si>
    <t>Ex ante Gross Measure MWh</t>
  </si>
  <si>
    <t>ComEd assumed Ex ante RR</t>
  </si>
  <si>
    <t>Ex ante Gross  MWh</t>
  </si>
  <si>
    <t>ComEd assumed Ex ante NTG</t>
  </si>
  <si>
    <t>Ex ante Net        MWh</t>
  </si>
  <si>
    <t>Ex Post    RR           (Table 3-11)</t>
  </si>
  <si>
    <t>Ex Post Gross MWH</t>
  </si>
  <si>
    <t>Ex Post         NTG             (Table 3-19 &amp; Table 3-20)</t>
  </si>
  <si>
    <t>EX Post Net        MWh</t>
  </si>
  <si>
    <t>CFL</t>
  </si>
  <si>
    <t>unknown</t>
  </si>
  <si>
    <t>11W</t>
  </si>
  <si>
    <t>13W</t>
  </si>
  <si>
    <t>14W</t>
  </si>
  <si>
    <t>15W</t>
  </si>
  <si>
    <t>20W</t>
  </si>
  <si>
    <t>Kitchen Aerators</t>
  </si>
  <si>
    <t>Bathroom Aerators</t>
  </si>
  <si>
    <t>Showerheads</t>
  </si>
  <si>
    <t>Pipe Insulation</t>
  </si>
  <si>
    <t>Direct Install Total</t>
  </si>
  <si>
    <t>CFL NTG shown as ratio of Navigant's results- very close to calculation from tables</t>
  </si>
  <si>
    <t>CFL NTG calculation range</t>
  </si>
  <si>
    <t>(from footnote Table 3-20)</t>
  </si>
  <si>
    <t>Values reported by ComEd</t>
  </si>
  <si>
    <t>Values reported by Navigant</t>
  </si>
  <si>
    <t>Review of PY2 Single Family Evaluation Analysis</t>
  </si>
  <si>
    <t>Calculated for Illustrative Purposes - RR &amp; NTG values are portfolio based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</si>
</sst>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0.00000"/>
    <numFmt numFmtId="167" formatCode="0.0"/>
  </numFmts>
  <fonts count="40">
    <font>
      <sz val="10"/>
      <name val="Arial"/>
      <family val="0"/>
    </font>
    <font>
      <b/>
      <sz val="10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10" xfId="0" applyBorder="1" applyAlignment="1">
      <alignment horizontal="centerContinuous"/>
    </xf>
    <xf numFmtId="0" fontId="0" fillId="0" borderId="11" xfId="0" applyBorder="1" applyAlignment="1">
      <alignment horizontal="centerContinuous"/>
    </xf>
    <xf numFmtId="0" fontId="0" fillId="0" borderId="12" xfId="0" applyBorder="1" applyAlignment="1">
      <alignment horizontal="centerContinuous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3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33" borderId="10" xfId="0" applyFill="1" applyBorder="1" applyAlignment="1">
      <alignment horizontal="right"/>
    </xf>
    <xf numFmtId="0" fontId="1" fillId="33" borderId="11" xfId="0" applyFont="1" applyFill="1" applyBorder="1" applyAlignment="1">
      <alignment horizontal="right"/>
    </xf>
    <xf numFmtId="164" fontId="0" fillId="0" borderId="14" xfId="0" applyNumberFormat="1" applyBorder="1" applyAlignment="1">
      <alignment/>
    </xf>
    <xf numFmtId="2" fontId="0" fillId="0" borderId="0" xfId="0" applyNumberFormat="1" applyBorder="1" applyAlignment="1">
      <alignment/>
    </xf>
    <xf numFmtId="165" fontId="0" fillId="34" borderId="0" xfId="0" applyNumberFormat="1" applyFill="1" applyBorder="1" applyAlignment="1">
      <alignment/>
    </xf>
    <xf numFmtId="0" fontId="0" fillId="33" borderId="13" xfId="0" applyFill="1" applyBorder="1" applyAlignment="1">
      <alignment horizontal="right"/>
    </xf>
    <xf numFmtId="0" fontId="1" fillId="33" borderId="0" xfId="0" applyFont="1" applyFill="1" applyBorder="1" applyAlignment="1">
      <alignment horizontal="right"/>
    </xf>
    <xf numFmtId="0" fontId="0" fillId="33" borderId="15" xfId="0" applyFill="1" applyBorder="1" applyAlignment="1">
      <alignment horizontal="right"/>
    </xf>
    <xf numFmtId="0" fontId="1" fillId="33" borderId="16" xfId="0" applyFont="1" applyFill="1" applyBorder="1" applyAlignment="1">
      <alignment horizontal="right"/>
    </xf>
    <xf numFmtId="164" fontId="0" fillId="0" borderId="0" xfId="0" applyNumberFormat="1" applyAlignment="1">
      <alignment/>
    </xf>
    <xf numFmtId="0" fontId="1" fillId="0" borderId="0" xfId="0" applyFont="1" applyFill="1" applyBorder="1" applyAlignment="1">
      <alignment horizontal="right"/>
    </xf>
    <xf numFmtId="0" fontId="0" fillId="0" borderId="15" xfId="0" applyBorder="1" applyAlignment="1">
      <alignment/>
    </xf>
    <xf numFmtId="0" fontId="0" fillId="35" borderId="16" xfId="0" applyFill="1" applyBorder="1" applyAlignment="1">
      <alignment/>
    </xf>
    <xf numFmtId="164" fontId="0" fillId="0" borderId="16" xfId="0" applyNumberFormat="1" applyBorder="1" applyAlignment="1">
      <alignment/>
    </xf>
    <xf numFmtId="164" fontId="0" fillId="35" borderId="16" xfId="0" applyNumberFormat="1" applyFill="1" applyBorder="1" applyAlignment="1">
      <alignment/>
    </xf>
    <xf numFmtId="164" fontId="0" fillId="35" borderId="17" xfId="0" applyNumberFormat="1" applyFill="1" applyBorder="1" applyAlignment="1">
      <alignment/>
    </xf>
    <xf numFmtId="2" fontId="0" fillId="36" borderId="16" xfId="0" applyNumberFormat="1" applyFill="1" applyBorder="1" applyAlignment="1">
      <alignment/>
    </xf>
    <xf numFmtId="164" fontId="0" fillId="36" borderId="17" xfId="0" applyNumberFormat="1" applyFill="1" applyBorder="1" applyAlignment="1">
      <alignment/>
    </xf>
    <xf numFmtId="0" fontId="0" fillId="34" borderId="0" xfId="0" applyFill="1" applyAlignment="1">
      <alignment/>
    </xf>
    <xf numFmtId="0" fontId="0" fillId="34" borderId="0" xfId="0" applyFill="1" applyAlignment="1">
      <alignment horizontal="right"/>
    </xf>
    <xf numFmtId="166" fontId="0" fillId="34" borderId="0" xfId="0" applyNumberFormat="1" applyFill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164" fontId="0" fillId="37" borderId="0" xfId="0" applyNumberFormat="1" applyFill="1" applyBorder="1" applyAlignment="1">
      <alignment/>
    </xf>
    <xf numFmtId="164" fontId="0" fillId="37" borderId="14" xfId="0" applyNumberFormat="1" applyFill="1" applyBorder="1" applyAlignment="1">
      <alignment/>
    </xf>
    <xf numFmtId="0" fontId="0" fillId="37" borderId="0" xfId="0" applyFill="1" applyAlignment="1">
      <alignment/>
    </xf>
    <xf numFmtId="167" fontId="0" fillId="37" borderId="0" xfId="0" applyNumberFormat="1" applyFill="1" applyBorder="1" applyAlignment="1">
      <alignment/>
    </xf>
    <xf numFmtId="2" fontId="0" fillId="37" borderId="0" xfId="0" applyNumberFormat="1" applyFill="1" applyBorder="1" applyAlignment="1">
      <alignment/>
    </xf>
    <xf numFmtId="2" fontId="0" fillId="35" borderId="16" xfId="0" applyNumberFormat="1" applyFill="1" applyBorder="1" applyAlignment="1">
      <alignment/>
    </xf>
    <xf numFmtId="0" fontId="0" fillId="35" borderId="13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tabSelected="1" zoomScalePageLayoutView="0" workbookViewId="0" topLeftCell="A1">
      <selection activeCell="J22" sqref="J22"/>
    </sheetView>
  </sheetViews>
  <sheetFormatPr defaultColWidth="9.140625" defaultRowHeight="12.75"/>
  <cols>
    <col min="1" max="1" width="37.57421875" style="0" customWidth="1"/>
    <col min="2" max="3" width="11.28125" style="0" customWidth="1"/>
    <col min="4" max="4" width="12.421875" style="0" customWidth="1"/>
    <col min="5" max="5" width="9.7109375" style="0" customWidth="1"/>
    <col min="9" max="9" width="10.57421875" style="0" customWidth="1"/>
    <col min="10" max="10" width="9.8515625" style="0" customWidth="1"/>
    <col min="11" max="11" width="11.7109375" style="0" customWidth="1"/>
    <col min="12" max="12" width="10.00390625" style="0" customWidth="1"/>
  </cols>
  <sheetData>
    <row r="1" ht="12.75">
      <c r="A1" t="s">
        <v>31</v>
      </c>
    </row>
    <row r="4" spans="1:12" ht="19.5" customHeight="1">
      <c r="A4" t="s">
        <v>0</v>
      </c>
      <c r="C4" s="1" t="s">
        <v>1</v>
      </c>
      <c r="D4" s="2"/>
      <c r="E4" s="2"/>
      <c r="F4" s="2"/>
      <c r="G4" s="2"/>
      <c r="H4" s="3"/>
      <c r="I4" s="1" t="s">
        <v>2</v>
      </c>
      <c r="J4" s="2"/>
      <c r="K4" s="2"/>
      <c r="L4" s="3"/>
    </row>
    <row r="5" spans="1:12" ht="50.25" customHeight="1">
      <c r="A5" s="4"/>
      <c r="B5" s="5" t="s">
        <v>3</v>
      </c>
      <c r="C5" s="6" t="s">
        <v>4</v>
      </c>
      <c r="D5" s="7" t="s">
        <v>5</v>
      </c>
      <c r="E5" s="7" t="s">
        <v>6</v>
      </c>
      <c r="F5" s="7" t="s">
        <v>7</v>
      </c>
      <c r="G5" s="7" t="s">
        <v>8</v>
      </c>
      <c r="H5" s="8" t="s">
        <v>9</v>
      </c>
      <c r="I5" s="6" t="s">
        <v>10</v>
      </c>
      <c r="J5" s="7" t="s">
        <v>11</v>
      </c>
      <c r="K5" s="7" t="s">
        <v>12</v>
      </c>
      <c r="L5" s="8" t="s">
        <v>13</v>
      </c>
    </row>
    <row r="6" spans="1:12" ht="12.75">
      <c r="A6" s="9" t="s">
        <v>14</v>
      </c>
      <c r="B6" s="10">
        <v>709</v>
      </c>
      <c r="C6" s="9"/>
      <c r="D6" s="11"/>
      <c r="E6" s="11"/>
      <c r="F6" s="11"/>
      <c r="G6" s="11"/>
      <c r="H6" s="12"/>
      <c r="I6" s="9"/>
      <c r="J6" s="11"/>
      <c r="K6" s="11"/>
      <c r="L6" s="12"/>
    </row>
    <row r="7" spans="1:12" ht="12.75">
      <c r="A7" s="13" t="s">
        <v>15</v>
      </c>
      <c r="B7" s="14">
        <v>24</v>
      </c>
      <c r="C7" s="42">
        <v>39.9</v>
      </c>
      <c r="D7" s="11">
        <f>B7*C7/1000</f>
        <v>0.9575999999999999</v>
      </c>
      <c r="E7" s="39">
        <f>$E$18</f>
        <v>0.9</v>
      </c>
      <c r="F7" s="36">
        <f>D7*E7</f>
        <v>0.8618399999999999</v>
      </c>
      <c r="G7" s="40">
        <f>$G$18</f>
        <v>0.85</v>
      </c>
      <c r="H7" s="37">
        <f>F7*G7</f>
        <v>0.7325639999999999</v>
      </c>
      <c r="I7" s="9">
        <v>0.97</v>
      </c>
      <c r="J7" s="16">
        <f>D7*I7</f>
        <v>0.9288719999999999</v>
      </c>
      <c r="K7" s="17">
        <f>171720/237256</f>
        <v>0.7237751626934619</v>
      </c>
      <c r="L7" s="15">
        <f>J7*K7</f>
        <v>0.6722944829214013</v>
      </c>
    </row>
    <row r="8" spans="1:12" ht="12.75">
      <c r="A8" s="18" t="s">
        <v>16</v>
      </c>
      <c r="B8" s="19">
        <v>175</v>
      </c>
      <c r="C8" s="42">
        <v>24.8</v>
      </c>
      <c r="D8" s="11">
        <f aca="true" t="shared" si="0" ref="D8:D16">B8*C8/1000</f>
        <v>4.34</v>
      </c>
      <c r="E8" s="39">
        <f aca="true" t="shared" si="1" ref="E8:E16">$E$18</f>
        <v>0.9</v>
      </c>
      <c r="F8" s="36">
        <f aca="true" t="shared" si="2" ref="F8:F16">D8*E8</f>
        <v>3.906</v>
      </c>
      <c r="G8" s="40">
        <f aca="true" t="shared" si="3" ref="G8:G16">$G$18</f>
        <v>0.85</v>
      </c>
      <c r="H8" s="37">
        <f aca="true" t="shared" si="4" ref="H8:H16">F8*G8</f>
        <v>3.3201</v>
      </c>
      <c r="I8" s="9">
        <v>0.97</v>
      </c>
      <c r="J8" s="16">
        <f aca="true" t="shared" si="5" ref="J8:J16">D8*I8</f>
        <v>4.2097999999999995</v>
      </c>
      <c r="K8" s="17">
        <f>K7</f>
        <v>0.7237751626934619</v>
      </c>
      <c r="L8" s="15">
        <f aca="true" t="shared" si="6" ref="L8:L16">J8*K8</f>
        <v>3.0469486799069356</v>
      </c>
    </row>
    <row r="9" spans="1:12" ht="12.75">
      <c r="A9" s="18" t="s">
        <v>17</v>
      </c>
      <c r="B9" s="19">
        <v>1059</v>
      </c>
      <c r="C9" s="42">
        <v>23.1</v>
      </c>
      <c r="D9" s="11">
        <f t="shared" si="0"/>
        <v>24.4629</v>
      </c>
      <c r="E9" s="39">
        <f t="shared" si="1"/>
        <v>0.9</v>
      </c>
      <c r="F9" s="36">
        <f t="shared" si="2"/>
        <v>22.01661</v>
      </c>
      <c r="G9" s="40">
        <f t="shared" si="3"/>
        <v>0.85</v>
      </c>
      <c r="H9" s="37">
        <f t="shared" si="4"/>
        <v>18.714118499999998</v>
      </c>
      <c r="I9" s="9">
        <v>0.97</v>
      </c>
      <c r="J9" s="16">
        <f t="shared" si="5"/>
        <v>23.729013000000002</v>
      </c>
      <c r="K9" s="17">
        <f>K8</f>
        <v>0.7237751626934619</v>
      </c>
      <c r="L9" s="15">
        <f t="shared" si="6"/>
        <v>17.174470244630275</v>
      </c>
    </row>
    <row r="10" spans="1:12" ht="12.75">
      <c r="A10" s="18" t="s">
        <v>18</v>
      </c>
      <c r="B10" s="19">
        <v>271</v>
      </c>
      <c r="C10" s="42">
        <v>39.3</v>
      </c>
      <c r="D10" s="11">
        <f t="shared" si="0"/>
        <v>10.6503</v>
      </c>
      <c r="E10" s="39">
        <f t="shared" si="1"/>
        <v>0.9</v>
      </c>
      <c r="F10" s="36">
        <f t="shared" si="2"/>
        <v>9.58527</v>
      </c>
      <c r="G10" s="40">
        <f t="shared" si="3"/>
        <v>0.85</v>
      </c>
      <c r="H10" s="37">
        <f t="shared" si="4"/>
        <v>8.1474795</v>
      </c>
      <c r="I10" s="9">
        <v>0.97</v>
      </c>
      <c r="J10" s="16">
        <f t="shared" si="5"/>
        <v>10.330791</v>
      </c>
      <c r="K10" s="17">
        <f>K9</f>
        <v>0.7237751626934619</v>
      </c>
      <c r="L10" s="15">
        <f t="shared" si="6"/>
        <v>7.477169936777152</v>
      </c>
    </row>
    <row r="11" spans="1:12" ht="12.75">
      <c r="A11" s="18" t="s">
        <v>19</v>
      </c>
      <c r="B11" s="19">
        <v>1381</v>
      </c>
      <c r="C11" s="42">
        <v>38.4</v>
      </c>
      <c r="D11" s="11">
        <f t="shared" si="0"/>
        <v>53.0304</v>
      </c>
      <c r="E11" s="39">
        <f t="shared" si="1"/>
        <v>0.9</v>
      </c>
      <c r="F11" s="36">
        <f t="shared" si="2"/>
        <v>47.727360000000004</v>
      </c>
      <c r="G11" s="40">
        <f t="shared" si="3"/>
        <v>0.85</v>
      </c>
      <c r="H11" s="37">
        <f t="shared" si="4"/>
        <v>40.568256000000005</v>
      </c>
      <c r="I11" s="9">
        <v>0.97</v>
      </c>
      <c r="J11" s="16">
        <f t="shared" si="5"/>
        <v>51.439488</v>
      </c>
      <c r="K11" s="17">
        <f>K10</f>
        <v>0.7237751626934619</v>
      </c>
      <c r="L11" s="15">
        <f t="shared" si="6"/>
        <v>37.23062379606838</v>
      </c>
    </row>
    <row r="12" spans="1:13" ht="12.75">
      <c r="A12" s="20" t="s">
        <v>20</v>
      </c>
      <c r="B12" s="21">
        <v>3216</v>
      </c>
      <c r="C12" s="42">
        <v>47</v>
      </c>
      <c r="D12" s="11">
        <f t="shared" si="0"/>
        <v>151.152</v>
      </c>
      <c r="E12" s="39">
        <f t="shared" si="1"/>
        <v>0.9</v>
      </c>
      <c r="F12" s="36">
        <f t="shared" si="2"/>
        <v>136.0368</v>
      </c>
      <c r="G12" s="40">
        <f t="shared" si="3"/>
        <v>0.85</v>
      </c>
      <c r="H12" s="37">
        <f t="shared" si="4"/>
        <v>115.63127999999999</v>
      </c>
      <c r="I12" s="9">
        <v>0.97</v>
      </c>
      <c r="J12" s="16">
        <f t="shared" si="5"/>
        <v>146.61744</v>
      </c>
      <c r="K12" s="17">
        <f>K11</f>
        <v>0.7237751626934619</v>
      </c>
      <c r="L12" s="15">
        <f t="shared" si="6"/>
        <v>106.11806148969887</v>
      </c>
      <c r="M12" s="22"/>
    </row>
    <row r="13" spans="1:12" ht="12.75">
      <c r="A13" s="9" t="s">
        <v>21</v>
      </c>
      <c r="B13" s="23">
        <v>472</v>
      </c>
      <c r="C13" s="42">
        <v>137</v>
      </c>
      <c r="D13" s="11">
        <f t="shared" si="0"/>
        <v>64.664</v>
      </c>
      <c r="E13" s="39">
        <f t="shared" si="1"/>
        <v>0.9</v>
      </c>
      <c r="F13" s="36">
        <f t="shared" si="2"/>
        <v>58.1976</v>
      </c>
      <c r="G13" s="40">
        <f t="shared" si="3"/>
        <v>0.85</v>
      </c>
      <c r="H13" s="37">
        <f t="shared" si="4"/>
        <v>49.46796</v>
      </c>
      <c r="I13" s="9">
        <v>0.92</v>
      </c>
      <c r="J13" s="16">
        <f t="shared" si="5"/>
        <v>59.490880000000004</v>
      </c>
      <c r="K13" s="11">
        <f>1-0.03+0</f>
        <v>0.97</v>
      </c>
      <c r="L13" s="15">
        <f t="shared" si="6"/>
        <v>57.7061536</v>
      </c>
    </row>
    <row r="14" spans="1:12" ht="12.75">
      <c r="A14" s="9" t="s">
        <v>22</v>
      </c>
      <c r="B14" s="23">
        <v>681</v>
      </c>
      <c r="C14" s="42">
        <v>103</v>
      </c>
      <c r="D14" s="11">
        <f t="shared" si="0"/>
        <v>70.143</v>
      </c>
      <c r="E14" s="39">
        <f t="shared" si="1"/>
        <v>0.9</v>
      </c>
      <c r="F14" s="36">
        <f t="shared" si="2"/>
        <v>63.1287</v>
      </c>
      <c r="G14" s="40">
        <f t="shared" si="3"/>
        <v>0.85</v>
      </c>
      <c r="H14" s="37">
        <f t="shared" si="4"/>
        <v>53.659395</v>
      </c>
      <c r="I14" s="9">
        <v>0.67</v>
      </c>
      <c r="J14" s="16">
        <f t="shared" si="5"/>
        <v>46.995810000000006</v>
      </c>
      <c r="K14" s="11">
        <f>1-0.03+0</f>
        <v>0.97</v>
      </c>
      <c r="L14" s="15">
        <f t="shared" si="6"/>
        <v>45.58593570000001</v>
      </c>
    </row>
    <row r="15" spans="1:12" ht="12.75">
      <c r="A15" s="9" t="s">
        <v>23</v>
      </c>
      <c r="B15" s="23">
        <v>622</v>
      </c>
      <c r="C15" s="42">
        <v>348</v>
      </c>
      <c r="D15" s="11">
        <f t="shared" si="0"/>
        <v>216.456</v>
      </c>
      <c r="E15" s="39">
        <f t="shared" si="1"/>
        <v>0.9</v>
      </c>
      <c r="F15" s="36">
        <f t="shared" si="2"/>
        <v>194.8104</v>
      </c>
      <c r="G15" s="40">
        <f t="shared" si="3"/>
        <v>0.85</v>
      </c>
      <c r="H15" s="37">
        <f t="shared" si="4"/>
        <v>165.58883999999998</v>
      </c>
      <c r="I15" s="9">
        <v>0.81</v>
      </c>
      <c r="J15" s="16">
        <f t="shared" si="5"/>
        <v>175.32936</v>
      </c>
      <c r="K15" s="11">
        <f>1-0.08+0.005</f>
        <v>0.925</v>
      </c>
      <c r="L15" s="15">
        <f t="shared" si="6"/>
        <v>162.17965800000002</v>
      </c>
    </row>
    <row r="16" spans="1:12" ht="12.75">
      <c r="A16" s="9" t="s">
        <v>24</v>
      </c>
      <c r="B16" s="23">
        <v>622</v>
      </c>
      <c r="C16" s="42">
        <v>122</v>
      </c>
      <c r="D16" s="11">
        <f t="shared" si="0"/>
        <v>75.884</v>
      </c>
      <c r="E16" s="39">
        <f t="shared" si="1"/>
        <v>0.9</v>
      </c>
      <c r="F16" s="36">
        <f t="shared" si="2"/>
        <v>68.29560000000001</v>
      </c>
      <c r="G16" s="40">
        <f t="shared" si="3"/>
        <v>0.85</v>
      </c>
      <c r="H16" s="37">
        <f t="shared" si="4"/>
        <v>58.051260000000006</v>
      </c>
      <c r="I16" s="9">
        <v>1</v>
      </c>
      <c r="J16" s="16">
        <f t="shared" si="5"/>
        <v>75.884</v>
      </c>
      <c r="K16" s="11">
        <f>1-0.07+0.09</f>
        <v>1.02</v>
      </c>
      <c r="L16" s="15">
        <f t="shared" si="6"/>
        <v>77.40168</v>
      </c>
    </row>
    <row r="17" spans="1:12" ht="12.75">
      <c r="A17" s="9"/>
      <c r="B17" s="11"/>
      <c r="C17" s="9"/>
      <c r="D17" s="11"/>
      <c r="E17" s="11"/>
      <c r="F17" s="11"/>
      <c r="G17" s="11"/>
      <c r="H17" s="15"/>
      <c r="I17" s="9"/>
      <c r="J17" s="11"/>
      <c r="K17" s="11"/>
      <c r="L17" s="12"/>
    </row>
    <row r="18" spans="1:12" ht="12.75">
      <c r="A18" s="9" t="s">
        <v>25</v>
      </c>
      <c r="B18" s="11"/>
      <c r="C18" s="24"/>
      <c r="D18" s="25">
        <f>SUM(D7:D17)</f>
        <v>671.7402000000001</v>
      </c>
      <c r="E18" s="41">
        <v>0.9</v>
      </c>
      <c r="F18" s="27">
        <f>D18*E18</f>
        <v>604.56618</v>
      </c>
      <c r="G18" s="27">
        <v>0.85</v>
      </c>
      <c r="H18" s="28">
        <f>F18*G18</f>
        <v>513.881253</v>
      </c>
      <c r="I18" s="26">
        <f>SUMPRODUCT(D7:D16,I7:I16)/D18</f>
        <v>0.885692793136394</v>
      </c>
      <c r="J18" s="29">
        <f>SUM(J7:J17)</f>
        <v>594.955454</v>
      </c>
      <c r="K18" s="26">
        <f>SUMPRODUCT(J7:J16,K7:K16)/J18</f>
        <v>0.864926932714534</v>
      </c>
      <c r="L18" s="30">
        <f>SUM(L7:L17)</f>
        <v>514.5929959300031</v>
      </c>
    </row>
    <row r="19" spans="1:2" ht="12.75">
      <c r="A19" s="9"/>
      <c r="B19" s="11"/>
    </row>
    <row r="21" spans="1:5" ht="12.75">
      <c r="A21" s="31" t="s">
        <v>26</v>
      </c>
      <c r="B21" s="31"/>
      <c r="C21" s="31"/>
      <c r="D21" s="31"/>
      <c r="E21" s="31"/>
    </row>
    <row r="22" spans="1:5" ht="12.75">
      <c r="A22" s="32" t="s">
        <v>27</v>
      </c>
      <c r="B22" s="33">
        <f>1-0.34+0.064</f>
        <v>0.724</v>
      </c>
      <c r="C22" s="33">
        <f>1-0.34+0.26*4.2*709/6126*0.5</f>
        <v>0.7231919686581781</v>
      </c>
      <c r="D22" s="31" t="s">
        <v>28</v>
      </c>
      <c r="E22" s="31"/>
    </row>
    <row r="24" spans="1:4" ht="12.75">
      <c r="A24" s="38" t="s">
        <v>32</v>
      </c>
      <c r="B24" s="38"/>
      <c r="C24" s="38"/>
      <c r="D24" s="38"/>
    </row>
    <row r="25" ht="12.75">
      <c r="A25" s="34" t="s">
        <v>29</v>
      </c>
    </row>
    <row r="26" ht="12.75">
      <c r="A26" s="35" t="s">
        <v>30</v>
      </c>
    </row>
  </sheetData>
  <sheetProtection/>
  <printOptions/>
  <pageMargins left="0.42" right="0.37" top="1" bottom="1" header="0.5" footer="0.5"/>
  <pageSetup fitToHeight="1" fitToWidth="1" horizontalDpi="600" verticalDpi="600" orientation="landscape" scale="86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Exelon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VPPDE</dc:creator>
  <cp:keywords/>
  <dc:description/>
  <cp:lastModifiedBy>Celia Christensen</cp:lastModifiedBy>
  <cp:lastPrinted>2010-10-15T15:34:49Z</cp:lastPrinted>
  <dcterms:created xsi:type="dcterms:W3CDTF">2010-10-14T19:10:36Z</dcterms:created>
  <dcterms:modified xsi:type="dcterms:W3CDTF">2013-09-24T20:48:25Z</dcterms:modified>
  <cp:category/>
  <cp:version/>
  <cp:contentType/>
  <cp:contentStatus/>
</cp:coreProperties>
</file>