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2020/October Meetings/Oct 26-27 Meetings/"/>
    </mc:Choice>
  </mc:AlternateContent>
  <xr:revisionPtr revIDLastSave="240" documentId="8_{1F8E83F3-3D6F-43CA-A126-993D670B3AC5}" xr6:coauthVersionLast="45" xr6:coauthVersionMax="45" xr10:uidLastSave="{CB317CAB-652A-4E83-B359-E245A1BE4773}"/>
  <bookViews>
    <workbookView xWindow="28680" yWindow="-120" windowWidth="29040" windowHeight="15840" tabRatio="585" activeTab="1" xr2:uid="{00000000-000D-0000-FFFF-FFFF00000000}"/>
  </bookViews>
  <sheets>
    <sheet name="INFO" sheetId="7" r:id="rId1"/>
    <sheet name="May 12 Meeting" sheetId="1" r:id="rId2"/>
    <sheet name="May 13 Meeting" sheetId="2" r:id="rId3"/>
    <sheet name="June 3 Meeting" sheetId="4" r:id="rId4"/>
    <sheet name="full-list" sheetId="6" r:id="rId5"/>
  </sheets>
  <definedNames>
    <definedName name="___INDEX_SHEET___ASAP_Utilities">#REF!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6" i="1" l="1"/>
  <c r="H29" i="4" l="1"/>
  <c r="H26" i="4"/>
  <c r="H24" i="4"/>
  <c r="H21" i="4"/>
  <c r="H17" i="4"/>
  <c r="H63" i="2" l="1"/>
  <c r="H62" i="2"/>
  <c r="H45" i="2"/>
  <c r="H46" i="2"/>
  <c r="H42" i="2"/>
  <c r="H38" i="2"/>
  <c r="H40" i="2"/>
  <c r="H35" i="2"/>
  <c r="H33" i="2"/>
  <c r="H31" i="2"/>
  <c r="H29" i="2"/>
  <c r="H27" i="2"/>
  <c r="H23" i="2"/>
  <c r="H24" i="2"/>
  <c r="H19" i="2"/>
  <c r="H21" i="2"/>
  <c r="H17" i="2"/>
  <c r="H57" i="1"/>
  <c r="H55" i="1"/>
  <c r="H53" i="1"/>
  <c r="H52" i="1"/>
  <c r="H51" i="1"/>
  <c r="H50" i="1"/>
  <c r="H42" i="1"/>
  <c r="H41" i="1"/>
  <c r="H38" i="1"/>
  <c r="H36" i="1"/>
  <c r="H32" i="1"/>
  <c r="H31" i="1"/>
  <c r="H29" i="1" l="1"/>
  <c r="H27" i="1" l="1"/>
  <c r="H32" i="4"/>
  <c r="H26" i="1"/>
  <c r="H25" i="1"/>
  <c r="H31" i="4"/>
  <c r="H28" i="4" l="1"/>
  <c r="H66" i="2"/>
  <c r="H65" i="2"/>
  <c r="I73" i="6"/>
  <c r="I72" i="6"/>
  <c r="I69" i="6"/>
  <c r="I68" i="6"/>
  <c r="I64" i="6"/>
  <c r="I63" i="6"/>
  <c r="I62" i="6"/>
  <c r="I61" i="6"/>
  <c r="I58" i="6"/>
  <c r="I56" i="6"/>
  <c r="I53" i="6"/>
  <c r="I52" i="6"/>
  <c r="I51" i="6"/>
  <c r="I49" i="6"/>
  <c r="I47" i="6"/>
  <c r="I46" i="6"/>
  <c r="I45" i="6"/>
  <c r="I43" i="6"/>
  <c r="I42" i="6"/>
  <c r="I41" i="6"/>
  <c r="I40" i="6"/>
  <c r="I37" i="6"/>
  <c r="I36" i="6"/>
  <c r="I35" i="6"/>
  <c r="I34" i="6"/>
  <c r="I33" i="6"/>
  <c r="I32" i="6"/>
  <c r="I31" i="6"/>
  <c r="I29" i="6"/>
  <c r="I27" i="6"/>
  <c r="I24" i="6"/>
  <c r="I23" i="6"/>
  <c r="I19" i="6"/>
  <c r="I18" i="6"/>
  <c r="I17" i="6"/>
  <c r="I15" i="6"/>
  <c r="I14" i="6"/>
  <c r="I12" i="6"/>
  <c r="I10" i="6"/>
  <c r="I9" i="6"/>
  <c r="I7" i="6"/>
  <c r="I6" i="6"/>
  <c r="I5" i="6"/>
  <c r="I4" i="6"/>
  <c r="I3" i="6"/>
</calcChain>
</file>

<file path=xl/sharedStrings.xml><?xml version="1.0" encoding="utf-8"?>
<sst xmlns="http://schemas.openxmlformats.org/spreadsheetml/2006/main" count="1924" uniqueCount="770">
  <si>
    <t>Illinois Energy Efficiency Stakeholder Advisory Group (SAG)</t>
  </si>
  <si>
    <t>2020 Portfolio Planning Process</t>
  </si>
  <si>
    <t>Tracking Proposed Energy Efficiency Ideas</t>
  </si>
  <si>
    <t>Submitted By</t>
  </si>
  <si>
    <t>Energy Efficient Hydraulic Oil and Gear Oil</t>
  </si>
  <si>
    <t>ExxonMobil</t>
  </si>
  <si>
    <t>Adam McMurtrey &amp; Sarah Parsons</t>
  </si>
  <si>
    <t>Utility Impacted by EE Idea</t>
  </si>
  <si>
    <t>EE Idea Name</t>
  </si>
  <si>
    <t>EE Sector Targeted</t>
  </si>
  <si>
    <t>Brief Description</t>
  </si>
  <si>
    <t>Link to Completed EE Idea Template</t>
  </si>
  <si>
    <t>Company / Organization</t>
  </si>
  <si>
    <t>Bronzeville Community Development Partnership</t>
  </si>
  <si>
    <t>Type of Idea</t>
  </si>
  <si>
    <t>Proposed Program Approach</t>
  </si>
  <si>
    <t>William P. Davis</t>
  </si>
  <si>
    <t xml:space="preserve">We are proposing a pilot demonstration of how a robust Community Charging infrastructure, located in Bronzeville can accelerate EV adoption by making affordable charging options available to residential and business customers using a peer-to-peer network of EV charging stations. </t>
  </si>
  <si>
    <t>Community EV Charging Pilot</t>
  </si>
  <si>
    <t>Community Action Partnership of Lake County</t>
  </si>
  <si>
    <t>IHWAP Braiding Approach</t>
  </si>
  <si>
    <t>Mary Lockhart White</t>
  </si>
  <si>
    <t>Crosswalk Community Action Agency</t>
  </si>
  <si>
    <t>HVAC Funding for IHWAP</t>
  </si>
  <si>
    <t>Bob Murphy and Gary Goins</t>
  </si>
  <si>
    <t>With being only in the Ameren territory, we really need the mechanicals to be an approved Ameren charge for the IHWAP program. If Ameren provided HVAC funding for the weatherization program, it would help our grant dollars go farther so we could serve more homes. Right now, the Ameren average cost per home is $4,000. If Ameren contributed to HVAC funding, it would bump that to $7500 - $8000 per home, and then we would be able to use more state and federal funding to weatherize more homes.</t>
  </si>
  <si>
    <t>Meadows Eastside Community Resource Organization</t>
  </si>
  <si>
    <t>New Measure or New Program Idea</t>
  </si>
  <si>
    <t>Sharon "SY" Lewis</t>
  </si>
  <si>
    <t>This is not a new concept but an idea reinvigorated for a new time. This program in short is an addition to providing energy efficiency light bulb and dispersal to our IQ EE program. The proposed idea would improve the led light bulb program with the provision of a low cost 100 watt full range screw in timer installation for all front porch, back porch, and interior hallway light fixtures.</t>
  </si>
  <si>
    <t>People for Community Recovery</t>
  </si>
  <si>
    <t>Cheryl Johnson</t>
  </si>
  <si>
    <t>Community-Based Organization Distribution of EE Kits</t>
  </si>
  <si>
    <t xml:space="preserve">Our idea is for community based organizations to distribute EE kits. PCR would like to conduct EE programs and distribute EE kits (power strips, EE kits, shower heads, lightbulbs) to community members in the Calumet River area. There are many families that have no access to these EE items. Additionally, PCR would like to help residents in the area install low-cost measures that would require additional upfront investment but would achieve even greater savings. There needs to be equity in distribution of products and services provided. It is a viable way of increasing diversity in the EE workforce. </t>
  </si>
  <si>
    <t>Innovative Idea</t>
  </si>
  <si>
    <t>This initiative idea is to coach community members with repeated utility shutoffs and connect them to the resources they need. The idea is to create a subsidy program to help people get connected and stay connected. A utility shutoff can have harmful impacts beyond the immediate loss of necessary electricity. For example, people with past disconnections are unable to qualifying for public housing and to rend from some landlords. PCR wants to remove barriers for new tenants. One idea is to have a uniform fixed rate for IQ customers and
shutoffs. This proposed initiative will address the large rates of utility shutoffs in income qualified communities, especially those on Chicago’s far southside. We believe that this initiative will increase participation in EE IQ programs because there will be improved trust with the customers and utilities. As we have seen from the COVID-19 crisis, utility shutoffs are directly related to quality-of-life issues and economic stability.</t>
  </si>
  <si>
    <t>Tiffanie Tabrizi</t>
  </si>
  <si>
    <t>Rebuilding Together Metro Chicago</t>
  </si>
  <si>
    <t>Health and Safety Repairs</t>
  </si>
  <si>
    <t>Rebuilding Together Metro Chicago has referral process with Nicor Gas and CEDA that allows our organizations to leverage individual expertise to protect the health &amp; safety of homeowners while maximizing the energy efficiency of their homes. Rebuilding Together Metro Chicago provides health &amp; safety repairs such as grab bars, electrical re-wiring, plumbing repairs, and other home improvements.
If we are able to participate with additional partners in this process, with our organization alone, we could provide repair/Energy Efficiency services to an additional 70 households per year in the Chicago &amp; Cook County areas. This could potentially be replicated in other Rebuilding Together affiliates throughout IL (Henry County, North Suburban Chicago, Aurora, East St Louis, Peoria, and Metropolis) as well as similar
home repair/home modification service providers. We would also be interested in expanding our own partnerships to include Peoples Gas &amp; ComEd.</t>
  </si>
  <si>
    <t>Senior Services Plus</t>
  </si>
  <si>
    <t>Door Sweeps</t>
  </si>
  <si>
    <t>Coil Cleaning of HVAC Systems</t>
  </si>
  <si>
    <t>Theresa Collins</t>
  </si>
  <si>
    <t xml:space="preserve">We suggest adding an EE measure that would allow for coil cleaning of HVAC systems. The purpose would be to provide preventative service and an EE measure which is quick and easy to perform. The rationale behind the idea is that even well-maintained HVAC systems consume a lot of electricity, especially in the summer months. If a system is performing poorly due to dirty coils there is an increased use of energy resulting in an increased cost to the customer. We will continue to do additional research regarding this project. </t>
  </si>
  <si>
    <t>Midstream-Upstream Approaches</t>
  </si>
  <si>
    <t>Chris Neme and Phil Mosenthal</t>
  </si>
  <si>
    <t>IL Attorney General's Office and NRDC</t>
  </si>
  <si>
    <t>Expand upstream/midstream offerings to additional products beyond lighting (and planned food service equipment). This can be considered as separate initiatives for each product, although could be housed under a single “program” or programs if appropriate. 
Suggested products: Food service equipment; heat pump water heaters; ductless mini-split heat pumps; efficient contractor pumps; LED fixture with integrated controls; efficient refrigerated vending machines; efficient reach-in and stand-alone display-case refrigerators. Open to other proposals; open to "emerging" technologies / R&amp;D / pilot approach.</t>
  </si>
  <si>
    <t>Variable Refrigerant Flow (VRF)</t>
  </si>
  <si>
    <t xml:space="preserve">While it is likely the Program Administrators may have already been involved in some custom VRF projects, we propose some targeted focus on this technology that could help to advance it while capturing cost-effective savings and providing good customer solutions. We envision this would primarily be through the Business Custom program, but could include some targeted outreach to specific customer segments, and development of one or more case studies that could be used to build interest and participation in future projects. We also suggest outreach to the manufacturer and contractor community. </t>
  </si>
  <si>
    <t>C&amp;I Networked Lighting Controls</t>
  </si>
  <si>
    <t>Non-IQ Multifamily Heat Pumps</t>
  </si>
  <si>
    <t xml:space="preserve">Cold Climate Heat Pump Retrofits in non-IQ Electric Resistance Heated Multi-Family Buildings. This program would be an analog to the IQ MF heat pump proposal NRDC has also developed and put forward in a separate doc. The difference here is that the program would primarily focus on just heat pump retrofits; in order to reduce costs, it would place less emphasis on comprehensive audits, building envelop treatments (though when cost-effective opportunities are identified, they should be pursued through custom offerings), appliances, DI measures, etc. </t>
  </si>
  <si>
    <t>Non-IQ Single Family Home Retrofits</t>
  </si>
  <si>
    <t xml:space="preserve">Whole house, non-IQ, single family retrofit program. This program would endeavor to significantly ramp up efforts to improve the heating and cooling efficiency of non-IQ homes, with particular emphasis on building envelops and HVAC distribution systems. Historically, utility efforts in this area have had very low levels of participation. That should change in the next plan filing. This will be particularly important for the gas utilities since most of the benefits are likely to be associated with improved gas heating efficiency; however, the electric utilities should target market electrically heated customers and provide some support for cooling and any other electric savings in gas heated homes. </t>
  </si>
  <si>
    <t>Municipal Building Performance Standards</t>
  </si>
  <si>
    <t xml:space="preserve">Several cities across the country – the most recent and first in the Midwest being St. Louis – have developed minimum efficiency performance standards for existing buildings. Several other cities have residential rental energy ordinances that establish minimum efficiency requirements for multi-family rental properties. Such requirements, if adequately/properly enforced, can significantly increase the energy efficiency of large numbers of buildings. This proposal is for utilities to work with one or more municipalities in their service territories to adopt such standards as local market transformation initiatives. </t>
  </si>
  <si>
    <t>All-Electric Residential New Construction Pilot</t>
  </si>
  <si>
    <t xml:space="preserve">Super-Efficient, All-Electric Residential New Construction Pilot. This pilot would be designed to assess the incremental costs, energy bill savings and other impacts of building extremely efficient (well beyond Energy Star) new homes heated with high performance cold climate heat pumps and with heat pump water heaters and other super-efficient electric appliances. Ideally, the pilot would enroll both builders of affordable housing (e.g. Habitat for Humanity) and market-rate housing. </t>
  </si>
  <si>
    <t>IQ Heat Pump Retrofits</t>
  </si>
  <si>
    <t xml:space="preserve">We suggest adding an EE measure that would door sweeps to be installed in customer’s homes. The purpose would be to provide preventative service and an EE measure which is quick and easy to perform. The rationale behind the idea is that customer’s homes that are drafty allow for air to enter and escape via doors that have gaps. </t>
  </si>
  <si>
    <t>Google</t>
  </si>
  <si>
    <t>Tyson Brown</t>
  </si>
  <si>
    <t>Virtually Assisted Self Installations</t>
  </si>
  <si>
    <t>Commercial Tenant Space EE Initiative</t>
  </si>
  <si>
    <t>Tracy Narel</t>
  </si>
  <si>
    <t>U.S. EPA ENERGY STAR Program</t>
  </si>
  <si>
    <t>National Consumer Law Center</t>
  </si>
  <si>
    <t>Weatherization Implementation</t>
  </si>
  <si>
    <t>Karen Lusson</t>
  </si>
  <si>
    <t>Smart Thermostat Approach</t>
  </si>
  <si>
    <t>Income Qualified Program Spending</t>
  </si>
  <si>
    <t>Bill Affordability Coordination</t>
  </si>
  <si>
    <t>Equity Hiring</t>
  </si>
  <si>
    <t>National Consumer Law Center and NRDC / Energy Efficiency for All</t>
  </si>
  <si>
    <t>Karen Lusson and Laura Goldberg</t>
  </si>
  <si>
    <t>Utilizing user-friendly augmented reality (AR) and/or remote collaboration tools to enable an end-use customer - virtually assisted by a trained program implementer - to successfully facilitate an energy assessment, energy efficiency kit installation, installation of a smart thermostat or post-installation audit. Given the nature of this proposed idea being a modification of an existing delivery channel (selfinstallation of EE measures) for some programs and a new delivery approach for other programs (direct install-only programs), it could fall under several categories.</t>
  </si>
  <si>
    <t>The U.S. EPA's ENERGY STAR program is interested in working with Illinois utilities in bringing “next generation” residential refrigerators to the market more quickly. EPA has conducted an internal analysis and has acquired market intelligence that reflects the interest in introducing these next generation refrigerators that are at least 30% more efficient than the current U.S. Department of Energy standard. These refrigerators are standard-sized residential units with volumes between 10 and 25 cu-ft, are affordable, and have the basic functionality of residential refrigerators that are part of Illinois utilities’ appliance programs. These refrigerators are not built-in models, which significantly exceed DOE minimum standards in general.</t>
  </si>
  <si>
    <t>NRDC</t>
  </si>
  <si>
    <t>Chris Neme</t>
  </si>
  <si>
    <t>Leveraging Other Initiatives</t>
  </si>
  <si>
    <t>All IL utilities should seek to leverage other initiatives to make their EE programs and portfolios more effective. Such leveraging could take at least two different forms: A. Leveraging other funding; and B. Co-marketing</t>
  </si>
  <si>
    <t>Laura Goldberg</t>
  </si>
  <si>
    <t>IQ Multifamily Program Enhancements</t>
  </si>
  <si>
    <t>Increase budgets and implement best practice program design for Income Qualified Multifamily (IQ MF) programs, in order to adequately serve IL’s affordable multifamily housing owners
and residents. This housing stock still has significant untapped energy savings potential in IL. If IQ MF buildings and units are served comprehensively, these enhancements will lead to increased energy savings and non-energy benefits from the IQ MF programs. The goal of these enhancements is to produce comprehensive, whole-building savings and benefits that meet customer needs across all fuels and parts of the building.</t>
  </si>
  <si>
    <t>Healthy Building Materials + IQ Retrofits</t>
  </si>
  <si>
    <t>Affordable Housing New Construction Third Party Certification + MT</t>
  </si>
  <si>
    <t>Laura Goldberg and Chris Neme</t>
  </si>
  <si>
    <t>ComEd</t>
  </si>
  <si>
    <t xml:space="preserve">Starting in 2021, ComEd’s Affordable Housing New Construction (AHNC) Program should allow and accept new construction and gut rehabilitation properties to certify through a third-party standard. This would help to reduce paperwork and cumbersome administrative processes that can slow down participation in programs or even prevent developers from wanting to participate.
Starting in 2022, all IL utilities should jointly advance a market-transformation initiative targeting new construction of affordable multi-family buildings. Specifically, the utilities should work with IHDA to get the best-in-class standards like passive house and enterprise green communities 2020 plus included and strongly encouraged in their next qualified allocation plan.  </t>
  </si>
  <si>
    <t>IHWAP Braiding Enhancements</t>
  </si>
  <si>
    <t>IQ Health + Energy Efficiency</t>
  </si>
  <si>
    <t>Income Qualified Health plus Energy Efficiency:
1. Incorporation of health and safety repairs into existing Income Qualified Single Family and Multifamily Programs
2. Creation of Income Qualified Health + Energy Efficiency Pilots/Programs (through emerging technologies or pilot budgets)</t>
  </si>
  <si>
    <t>Payment Troubled Customers + IQ EE</t>
  </si>
  <si>
    <t>Elevate Energy and New Ecology</t>
  </si>
  <si>
    <t>Elevate Energy and their partner, New Ecology (based in Boston, MA) are interested in deploying technology developed by New Ecology that provides remote monitoring and optimization services for central hydronic heating and domestic hot water systems. The technology behind the service has been continuously improved over the past six years and has been installed in over 150 buildings in the last three. We believe that widescale deployment of boiler monitoring and optimization has the potential to rapidly and significantly save owners money through gas savings and avoided maintenance, and will
help Illinois reduce greenhouse gas pollution.</t>
  </si>
  <si>
    <t>Abigail Corso</t>
  </si>
  <si>
    <t>Remote Monitoring and Optimization (ReMO) Program</t>
  </si>
  <si>
    <t>Environmental Law &amp; Policy Center</t>
  </si>
  <si>
    <t>Tyler Barron</t>
  </si>
  <si>
    <t>Advanced Power Strips</t>
  </si>
  <si>
    <t>ELPC would like to see a significant increase in advanced power strips (APS) sold through the ComEd marketplace. These strips should be used widely by residents and businesses alike. ComEd already offers a rebate for their TrickleStar 7-Outlet APS, but that rebate should be increased by $5 to encourage greater rates of adoption. ComEd should aim to sell one million TrickleStar 7-Outlet strips from 2022-2025.</t>
  </si>
  <si>
    <t>Geothermal Exchange Organization</t>
  </si>
  <si>
    <t>Geothermal Systems</t>
  </si>
  <si>
    <t>Ryan Dougherty</t>
  </si>
  <si>
    <t xml:space="preserve">Geothermal heat pumps are among the most efficient heating and cooling technologies but aren’t a widely prevalent technology due to higher up-front costs. GeoExchange respectfully requests that the SAG take up the following issues in its Portfolio Planning Process:
--An examination of open loop geothermal systems
--An examination of site vs. source energy for fuel switching from fossil fuel to electric heating and cooling technologies
--Incorporating useful life of ground heat exchanger portion of res geothermal systems
GeoExchange wasn’t at the table when the first versions of the TRM were produced. In later revisions, GeoExchange did participate and helped improve the TRM to more accurately reflect the real-world performance of these systems. We believe that there are additional improvements to be made. </t>
  </si>
  <si>
    <t>CJ Notes</t>
  </si>
  <si>
    <t>Cliff Haefke</t>
  </si>
  <si>
    <t>Condo PTAC/PTHP Pilot Conversion</t>
  </si>
  <si>
    <t>Skill Demand</t>
  </si>
  <si>
    <t>Janice Boman</t>
  </si>
  <si>
    <t>Advanced Power Strips for Medium to Large Commercial Office Buildings</t>
  </si>
  <si>
    <t>This new program would be offered to mid to large commercial and educational facilities. Medium to large Commercial office buildings (75 KW demand to 1000 kW demand consolidated) and universities with high number of computer work stations. The program offers pre and post energy use monitoring and logging of office equipment (PC, Personal printer, lamps, monitor) per work cubicle, per organization unit and/or per floor in buildings by installing a Tier 2 advanced power strip for PC power management at each eligible work station. The program would inform the utility with energy use data for personal work stations which then could be utilized to determine a deemed number for the Tier 2 Advanced Powerstrip measure in the commercial sector. The business IT manager would have a snapshot of the plug load energy use in their facility and the ability to track energy savings through the Tier 2 Advanced powerstrip’s cloud platform. This proposed program for plug load management is an opportunity to understand office workspace energy use and curtail that energy use by 20 to 40%. Plug load energy use is the next phase of easily attainable savings after commercial energy
efficient replacement lighting programs.</t>
  </si>
  <si>
    <t>Heat Pump Performance Training (IQ and non-IQ)</t>
  </si>
  <si>
    <t>Paul Francisco</t>
  </si>
  <si>
    <t>Indoor Climate Research &amp; Training Group, U of I</t>
  </si>
  <si>
    <t>NCLC and NRDC seek to ensure that the goals of FEJA to employ more local, diverse vendors in the delivery of EE programs is achieved – not just for IQ programs, but for all program areas. Given the statutory directives (see proposal), NCLC and NRDC would like to see increased transparency on how implementers are chosen, and how the utilities’ contracting structure is configured -- particularly within the IQ program area. This includes increased reporting, such as the names of the implementers and subcontractors, the levels of contracting and which entities report to whom. A visual diagram would be helpful.
With those goals in mind, we seek to engage the utilities in a facilitated conversation, through the SAG portfolio planning process, with a goal of increasing the number of local, diverse vendors and subcontractors to deliver EE programs, and establishing clearly identified goals (and ongoing reporting requirements) going forward.</t>
  </si>
  <si>
    <t>Stacey Gloss</t>
  </si>
  <si>
    <t xml:space="preserve">The Illinois Home Weatherization Assistance Program often replaces old non-functional gas furnaces with a new high efficiency 90% gas heating system and at the same time replaces the air conditioner system. Toward this end, there are energy efficient hybrid technologies that can be incentivized for the residential market and potentially used in the Weatherization Assistance Program. This idea is to include dual fuel heat pumps as part of utility incentive programs and income qualified assistance programs. </t>
  </si>
  <si>
    <t>Duel Fuel Heat Pumps for Weatherization Programs (IQ and non-IQ)</t>
  </si>
  <si>
    <t>Smart Meter Data</t>
  </si>
  <si>
    <t>Our team at the University of Illinois at Urbana-Champaign, through an NDA with the Environmental Defense Fund, has obtained access to substantial quantities of anonymized smart meter data from ComEd’s service territory. The team has been conducting some preliminary exploratory analyses of the data to assess the potential for disaggregating data at the end use level. This is being done using a small pilot project fund. While the analysis is not complete, and with the pilot funds it will not be able to be comprehensive, we have found that we can identify patterns within the data that may be able to lead to such algorithms if sufficient additional support can be obtained.</t>
  </si>
  <si>
    <t>All-Electric Retrofit Pilot</t>
  </si>
  <si>
    <t>This idea is to support a small pilot study on all-electric retrofits in Illinois residences. The delivery approach is to collaborate with a small subset of contractors to implement systematic all-electric retrofits incentivized by the utilities.</t>
  </si>
  <si>
    <t>Other</t>
  </si>
  <si>
    <t>Stacy Gloss</t>
  </si>
  <si>
    <t>Current Illinois utility programs provide incentives for heat pump installations. Ameren provides incentives for a minimum SEER 16/HSPF 9 unit, and the minimum efficiency for ComEd is SEER 16/8.6 HSPF. Additional energy and resiliency benefits may be obtained through installation of a solar powered split system heat pump. The solar panel will generate power for the outdoor condensing unit during peak temperatures of the day. The
reduction in purchased power improves the system’s efficiency beyond the additional savings realized by the heat pump alone. We propose to determine suitable rebates for solar ready heat pumps and to pilot these units.</t>
  </si>
  <si>
    <t>Bryan Overman</t>
  </si>
  <si>
    <t>Solar Powered Split System Heat Pump Pilot</t>
  </si>
  <si>
    <t>Brian Deal / Todd Rusk</t>
  </si>
  <si>
    <t>U of I SEDAC – Smart Energy Design Assistance Center</t>
  </si>
  <si>
    <t>We propose a single state-wide program offering for Illinois state agency facilities to increase program penetration at reduced cost. This offering would involve centralized coordination and communication with key state agency contacts to understand and quantify facilities needs, plan around budgetary cycles and fiscal constraints, and develop annual/semi-annual scope of work implementation plans to deliver cost-effective incentives and assistance. More research may be required to develop program budgets and savings targets.</t>
  </si>
  <si>
    <t>Statewide IL State Agency Facilities Program</t>
  </si>
  <si>
    <r>
      <t xml:space="preserve">I reached out to VEIC. Sam Dent's comments:
</t>
    </r>
    <r>
      <rPr>
        <i/>
        <sz val="10"/>
        <color theme="1"/>
        <rFont val="Arial"/>
        <family val="2"/>
      </rPr>
      <t>I don’t really see any new arguments here:
• Open loop – it is never compared with a “IECC code compliant open-loop geothermal system” unless that is the existing system in place. So I can only think that these are screening less well because the costs of these system types are significantly higher?
• Fuel switch and site v source – this was worked on at length a year or two ago and I don’t believe there is any new argument to make changes.
• Lifetime – he has made these arguments before… and again the TAC landed where it did.</t>
    </r>
  </si>
  <si>
    <t>I reached out to VEIC. ExxonMobil submitted a TRMv9 request. VEIC has already received wokpapers for these proposed measures.</t>
  </si>
  <si>
    <t>Citizens Utility Board</t>
  </si>
  <si>
    <t>Website</t>
  </si>
  <si>
    <t>Cate York</t>
  </si>
  <si>
    <t>Improve website content and organization (see idea template for specific proposal details).</t>
  </si>
  <si>
    <t>We will discuss AMI data usage at the June SAG meeting. 
I am looking to schedule this proposed idea in June.</t>
  </si>
  <si>
    <t>Utility Coordination</t>
  </si>
  <si>
    <t>Electrification is gaining interest. A major part of electrification is the installation of heat pumps. Regardless of whether this is a current direction for Illinois utilities, when gas furnaces are replaced with heat pumps it is essential to account for duct losses if the heat pump efficiency is to be realized. Research has shown that duct losses impact heat pump efficiency more than they do furnace efficiency. The idea proposed here is to develop training for implementers on the impact of duct losses on heat pump performance, and to provide guidance on specifications for duct thermal performance that will deliver savings in Illinois climates. This will result in increased savings and greater customer satisfaction when heat pumps are installed.</t>
  </si>
  <si>
    <t>Citizens Utility Board Ideas: 1-8 Summary Document (see pages 4-5)</t>
  </si>
  <si>
    <t>Training and Education</t>
  </si>
  <si>
    <t>Train contractors, especially those performing in-home visits, on the full portfolio offerings relevant to the customer sector being engaged. Provide
adequate resources for the customer to enjoy a fuller and more satisfying experience.</t>
  </si>
  <si>
    <t>Citizens Utility Board Ideas: 1-8 Summary Document (see pages 6-8)</t>
  </si>
  <si>
    <t>Community Engagement</t>
  </si>
  <si>
    <t>Ensure outreach is community-driven through: a) outreach calendar and b) sustainable partnerships.</t>
  </si>
  <si>
    <t>Citizens Utility Board Ideas: 1-8 Summary Document (see pages 9-10)</t>
  </si>
  <si>
    <t>Demand Response</t>
  </si>
  <si>
    <t>Use opportunity to educate customers receiving energy efficiency
measures about other utility programs offered, including demand response… through making relevant changes to EE program websites.</t>
  </si>
  <si>
    <t>Citizens Utility Board Ideas: 1-8 Summary Document (see pages 11-12)</t>
  </si>
  <si>
    <t>IHWAP Utility-Braided Program</t>
  </si>
  <si>
    <t>Use utility funding to address utility-braided IHWAP challenges: a) administration; b) competition; c) CAA Reporting and QC Inspections; d) Transparent Reporting; e) Multi-family energy modeling; f) Targeting IHWAP-ineligible customers; g) Contractor network; h) For Ameren IL: HVAC and Mechanicals.</t>
  </si>
  <si>
    <t>Citizens Utility Board Ideas: 1-8 Summary Document (see pages 13-14)</t>
  </si>
  <si>
    <t>Renter Resources</t>
  </si>
  <si>
    <t>Citizens Utility Board Ideas: 1-8 Summary Document (see pages 15-16)</t>
  </si>
  <si>
    <t>On Bill Financing</t>
  </si>
  <si>
    <t>Market the On-Bill Financing program to customers who will be
well-served by the offering, and ensure all customers understand program terms: a) Incentives first; b) income eligible customers; c) required customer sectors; d) pairing any mechanical investment w/ air sealing and insulation; e) Make program metrics publicly available.</t>
  </si>
  <si>
    <t>Citizens Utility Board Ideas: 1-8 Summary Document (see pages 17-18)</t>
  </si>
  <si>
    <t>Community Investment Corp.</t>
  </si>
  <si>
    <t>Katherine Elmore</t>
  </si>
  <si>
    <t>Portfolio Applications</t>
  </si>
  <si>
    <t>Improve process for portfolios of similar buildings by allowing a
portfolio application that reduces paperwork. For both IEMS and Affordable New Construction Programs, a new intake pathway should streamline applications for portfolios of similar buildings in one customer's application.</t>
  </si>
  <si>
    <t>Nicor Gas</t>
  </si>
  <si>
    <t>Additional Gas Funding for Joint, Comprehensive Upgrade Program</t>
  </si>
  <si>
    <t>Proposal for Nicor Gas to allocate additional funds to the joint IEMS program with ComEd. A more robust Nicor/ComEd multifamily program would greatly enhance the service and savings for suburban and downstate customers.</t>
  </si>
  <si>
    <t>Community Investment Corp. Ideas: 1-8 Summary Document (see idea no. 1)</t>
  </si>
  <si>
    <t>Community Investment Corp. Ideas: 1-8 Summary Document (see idea no. 2)</t>
  </si>
  <si>
    <t>One Stop Shop Marketing for All MF Programs</t>
  </si>
  <si>
    <t>Community Investment Corp. Ideas: 1-8 Summary Document (see idea no. 3)</t>
  </si>
  <si>
    <t>One-Stop-Shop marketing for all MF programs. Ensure that IQ eligible participants are never routed to market rate programs. Market rate programs should screen out and refer IQ customers to the IQ programs. This recommendation is based on the best practice of providing a "one-stop shop" for customers entering the utility energy efficiency programs. Currently, outreach and intake staff do not uniformly cross-refer customers to other programs. An income-qualified customer could receive outreach from the market rate MF program and miss out on the offerings designed for them.</t>
  </si>
  <si>
    <t>Community Investment Corp. Ideas: 1-8 Summary Document (see idea no. 4)</t>
  </si>
  <si>
    <t>Enhance multifamily building owner customer outreach by targeted building
owners</t>
  </si>
  <si>
    <t>Outreach efforts for multifamily programs should narrowly focus on building owners. This outreach may look different from other IQ outreach. Neighborhood owners groups, industry associations like Chicago Apartment Association and Chicago Association of Realtors, among other groups, are valuable venues to target owners and apartment managers. Creating partnerships with commercial lenders is another opportunity to interface with building owners.</t>
  </si>
  <si>
    <t>Community Investment Corp. Ideas: 1-8 Summary Document (see idea no. 5)</t>
  </si>
  <si>
    <t>Determine IQ eligibility using the qualification methodologies that are the least
burdensome and time-consuming for building owners</t>
  </si>
  <si>
    <t>Continue to determine IQ eligibility using the qualification methodologies that are the least burdensome and time-consuming for building owners and maximize the potential for and ease of participation in their Income Qualified multifamily Programs. This "least-burdensome" IQ eligibility determination has already been adopted in the Illinois Energy Efficiency Policy Manual Version 2.0 and should be practiced in all future IQ programs.</t>
  </si>
  <si>
    <t>Enable EE programs to incentivize bringing vacant/distressed
units to above-code energy efficiency</t>
  </si>
  <si>
    <t>Enable energy efficiency programs to incentivize bringing vacant/distressed units to above-code energy efficiency. Implementation may require a new path for the Affordable New Construction and Major Renovation and/or IEMS programs. Changes to eligibility and timing may be required to serve these customers.</t>
  </si>
  <si>
    <t>Community Investment Corp. Ideas: 1-8 Summary Document (see idea no. 7)</t>
  </si>
  <si>
    <t>Combine incentive and financing programs</t>
  </si>
  <si>
    <t>Combining incentive and financing programs. Ensure that income qualified MF owners can combine IEMS with On Bill financing. And ensure that OBF is offered in conjunction with IQ programs. Program participants should always complete retrofits with eligible utility incentive before financing.
The OBF implementer should either qualify IQ eligibility themselves or should route all potential customers to an IQ implementer for eligibility. Once verified, the customer should first participate in the IQ program, and then be able to finance and remaining balance for a retrofit.</t>
  </si>
  <si>
    <t>Since OBF is planned for SAG discussion  this summer, I suggest scheduling this idea proposal at that meeting (instead of May)</t>
  </si>
  <si>
    <t>I'm not sure this idea requires discussion since the eligibility policy is in effect (Policy Manual V2); will follow-up</t>
  </si>
  <si>
    <t>Community Investment Corp. Ideas: 1-8 Summary Document (see idea no. 6)</t>
  </si>
  <si>
    <t>Improve energy efficiency programs for non-owner occupied 1- and 2-unit
homes</t>
  </si>
  <si>
    <t>Community Investment Corp. Ideas: 1-8 Summary Document (see idea no. 8)</t>
  </si>
  <si>
    <t>Building on the market research complete for the Emerging Technologies project, "Energy Efficiency in 2 Unit Buildings" completed by Elevate Energy, program eligibility should be
adjusted so that non-owner occupied one and two-unit are served.
One and two-unit homes are currently served by a variety of utility-funded and braidedfunded programs including the Income-Eligible Single-Family and IHWAP. These programs are available exclusively to owner-occupants. However; in the ComEd service territory, an estimated 70% of units in
two- to four-flat buildings are renter-occupied, while 30% are owner-occupied. The utilities should offer programs for renter-occupied buildings in this housing type.</t>
  </si>
  <si>
    <t>Elevate Energy</t>
  </si>
  <si>
    <t>Whole-Building Electrification Retrofits Pilot (IQ Multifamily)</t>
  </si>
  <si>
    <t>Margaret Garascia</t>
  </si>
  <si>
    <t>Whole Building Electrification Retrofits Pilot (IQ MF)</t>
  </si>
  <si>
    <t>Elevate Energy recommends the electric utilities consider a pilot program to conduct whole-building electrification retrofits in existing multifamily buildings across their service territories. Electrification is a key
strategy to reducing the overall energy intensity and carbon impact of the existing housing stock, and would complement existing climate policy in Illinois—see, for example Governor Pritzker’s Executive Order
committing Illinois to the goals of the Paris Climate Accord. The use of high-performance heat pumps and heat pump water heaters yields very large reductions in site energy consumption, consistent with the statutory definition of energy efficiency. Electrification of buildings, if properly measured and evaluated, will provide high savings potential for electric utilities</t>
  </si>
  <si>
    <t>Rural IQ Electric Pilot</t>
  </si>
  <si>
    <t xml:space="preserve">Elevate Energy proposes an R&amp;D pilot program to conduct whole-building electric modernization and weatherization retrofits for rural income-qualified electric customers currently using electric resistance,
propane, or firewood for heat and hot water. The pilot will seek to install up to 50 integrated space and water heating integrated heat pump systems (systems that capture waste heat from space cooling in the summer for utilization as domestic hot water). This technology is common for ground source heat pumps but newly developing in air source applications. The pilot will focus on rural low-income customers as they stand to benefit the most from building comfort upgrades. </t>
  </si>
  <si>
    <t>Centralized Resources</t>
  </si>
  <si>
    <t>Amy Jewel</t>
  </si>
  <si>
    <r>
      <rPr>
        <u/>
        <sz val="10"/>
        <color theme="1"/>
        <rFont val="Arial"/>
        <family val="2"/>
      </rPr>
      <t>Centralized Resources Such as Measure Calculators and Dataset Requirements</t>
    </r>
    <r>
      <rPr>
        <sz val="10"/>
        <color theme="1"/>
        <rFont val="Arial"/>
        <family val="2"/>
      </rPr>
      <t>. This idea would improve overall energy efficiency program management and administration. The idea is for the utilities to collaborate on developing certain centralized resources, including measure calculation tools and standardized dataset requirements, that would be used by multiple implementation contractors (ICs).</t>
    </r>
  </si>
  <si>
    <t>Conflict of Interest Rule</t>
  </si>
  <si>
    <t xml:space="preserve">This situation is also known as organizational conflict of interest and occurs when a contractor’s performance on one contract might compromise its ability to work successfully on another contract. It can also occur when one contract compromises the firm’s ability to compete fairly on another contract.
The proposed conflict of interest rule would no longer allow ICs to be hired to oversee other ICs and also compete with other ICs on separate contracts. Rather, ICs that oversee or manage other ICs would only be allowed to perform the overseeing role for any utility in Illinois. </t>
  </si>
  <si>
    <t>COI (Conflict of Interest) Rule</t>
  </si>
  <si>
    <t>Energy Communities</t>
  </si>
  <si>
    <t>Jenny Riley</t>
  </si>
  <si>
    <t xml:space="preserve">Enhance the value of offerings through a personalized customer journey to increase customer satisfaction and loyalty.
To illustrate this personalized journey, think of Netflix’s behavioral and benefit approach and its grouping of
communities that share common tastes. What group you’re placed in affects recommendations, the genres that turn up on your front page, and the sequence of recommendations. </t>
  </si>
  <si>
    <t>Joint Program Implementation for Nonprofit Customers</t>
  </si>
  <si>
    <t>Dara Reiff</t>
  </si>
  <si>
    <t>Currently, nonprofit, 501(c)3 organizations (NPOs) are considered commercial customers and are eligible for
associated business energy efficiency portfolios from all Illinois utilities. The only energy efficiency offering dedicated to serving these customers is ComEd’s new Nonprofit Organizations Offering, established in 2019. There is an opportunity to increase participation rates and energy savings by expanding this program to include natural gas efficiency measures and developing a specific, jointly-implemented offering that meets the unique needs of this underserved sector.</t>
  </si>
  <si>
    <t>Joint Implementation for Nonprofit Customers</t>
  </si>
  <si>
    <t>Loyalty Program</t>
  </si>
  <si>
    <t>With the growing pressure to create compelling customer experiences, a loyalty program has the ability to make customers feel like they have an emotional connection with their utility and increase retention, program participation, and customer patience in times of crisis.
Via online account and mobile app, customer can earn points (points can be shown as stars, light bulbs, earth emoji, dollar reward, smart thermostat, etc.) for successful customer behavior such as on-time bill payment or kWh energy reduction. “You have successfully paid your bill on-time the last twelve months. You are eligible for a free reward.”</t>
  </si>
  <si>
    <t>Tiered Multifamily</t>
  </si>
  <si>
    <t xml:space="preserve">This idea is to integrate a tiered incentive approach into the multifamily programs. A tiered incentive offers greater energy efficiency incentives as a building does more measures / generates a higher percentage of savings. Not only does this encourage building owners to do more energy measures at their property, it can make it easier or more attractive for them to do larger and more capital-intensive projects as the incentives
become deeper. Particularly for income-eligible multifamily properties, providing deeper incentives for capital projects can facilitate more investment in energy work. Because the incentives are tiered, it still leaves room for building owners to pursue energy efficiency in a similar way that they do now to ensure maximum participation but makes it easier to level up for those who choose to do. </t>
  </si>
  <si>
    <t xml:space="preserve">The idea is to provide technical assistance for income eligible multifamily properties between 25,000-50,000 square feet looking to benchmark their properties energy usage through ENERGY STAR® Portfolio Manager and tie that service to receiving a free energy assessment and participate in IQ energy efficiency programs. Illinois utilities can access aggregate data for properties and provide either directly to a customer on the account record, or directly to Portfolio Manager. Illinois utilities do not currently assist customers directly in setting up their property on Portfolio Manager. This idea proposes to provide technical assistance on property
setup, with the customer agreeing to also receive an energy assessment at their property through applicable
energy efficiency programs provided by the utilities. </t>
  </si>
  <si>
    <t>Benchmarking Technical Assistance</t>
  </si>
  <si>
    <t>Elena Savona</t>
  </si>
  <si>
    <t>Municipal Ambassador Program</t>
  </si>
  <si>
    <t>The Municipal Ambassador Program could be set as a pilot with a two-pronged approach to peer-to-peer learning for municipalities in large group settings, as well as more targeted mentoring for municipalities between paired public sector agencies. The program would encourage and facilitate the uptake of public sector incentives and incentivize meaningful “planning ahead” practices and establish a path forward for municipalities to engage in. The pilot would test various engagement methods by employing an “each one,
reach one” approach—building on the successes from one community to lend a hand in helping another.</t>
  </si>
  <si>
    <t>Warming / Cooling Centers</t>
  </si>
  <si>
    <t>Warming/Cooling Centers</t>
  </si>
  <si>
    <t xml:space="preserve">The goal of this program approach is to ensure that warming and cooling centers have HVAC systems that meet industry-recognized retrofit compliance requirements, so they reliably and efficiently function during public health emergencies. 
This idea can be implemented through the existing custom incentive program offering and can increase the penetration of the HVAC measures in locations where cost barriers may impede equipment purchase and installation of HVAC measures. Upgraded HVAC equipment can lessen the risk of failure during an emergency. </t>
  </si>
  <si>
    <t>Field Adjustable Streetlights</t>
  </si>
  <si>
    <t>This proposed idea is intended to address a gap in the existing rule ComEd applies to wattage reduction calculations for their LED streetlight incentive offering when a relatively new streetlight technology, field adjustable lumen/wattage output, is utilized by the customer. To streamline their product lines and offer additional cost savings to their customers, manufacturers of streetlight fixtures have included an internal hardware mechanism to adjust the lumen/wattage output of an individual streetlight in many of their streetlight models. The fixture has a default setting when shipped from the manufacturer which the customer can then adjust prior to installing the streetlight. [higher/lower]</t>
  </si>
  <si>
    <t>Field Adjustable Streetlights </t>
  </si>
  <si>
    <t>Water Measures</t>
  </si>
  <si>
    <t>Elevate Energy recommends adding water saving devices recently included in the TRM to the utility portfolio of offerings. These measures include WaterSense toilets, urinals, and residential pool covers.  
Elevate Energy also recommends electric utilities consider a water savings program for low income customers and/or distressed communities. Water affordability is becoming an increasingly dire issue in the United States, where the average monthly water bill has gone up by 57% in 30 major U.S. cities since 2010.</t>
  </si>
  <si>
    <t>Caroline Pakenham, Larry Kotewa</t>
  </si>
  <si>
    <t>Water EE Measures</t>
  </si>
  <si>
    <t>The template also marks Ameren IL, but only ComEd is mentioned in the description of the idea</t>
  </si>
  <si>
    <t>Category</t>
  </si>
  <si>
    <t>Program Type</t>
  </si>
  <si>
    <t>URL</t>
  </si>
  <si>
    <t>ID</t>
  </si>
  <si>
    <t>Residential–Income Qualified</t>
  </si>
  <si>
    <t>Gas</t>
  </si>
  <si>
    <t>IQ–Multifamily</t>
  </si>
  <si>
    <t>https://s3.amazonaws.com/ilsag/CIC_April_2020_SAG_EE-Ideas-1-8_Final.pdf</t>
  </si>
  <si>
    <t>Cross-Cutting</t>
  </si>
  <si>
    <t>Electric</t>
  </si>
  <si>
    <t>Residential–Single Family, Residential–Multifamily, IQ–Single Family, IQ–Multifamily, Small Business, Medium/Large Business</t>
  </si>
  <si>
    <t>https://s3.amazonaws.com/ilsag/ELPC_April-2020_Advanced-Power-Strips-EE-Idea_Final.pdf</t>
  </si>
  <si>
    <t>Ameren Illinois, ComEd</t>
  </si>
  <si>
    <t>Medium/Large Business</t>
  </si>
  <si>
    <t>https://s3.amazonaws.com/ilsag/Skill-Demand_April-2020_APS_EE-Idea_Final.pdf</t>
  </si>
  <si>
    <r>
      <t>Residential</t>
    </r>
    <r>
      <rPr>
        <sz val="11"/>
        <color theme="1"/>
        <rFont val="Calibri"/>
        <family val="2"/>
      </rPr>
      <t>–</t>
    </r>
    <r>
      <rPr>
        <sz val="11"/>
        <color theme="1"/>
        <rFont val="Calibri"/>
        <family val="2"/>
        <scheme val="minor"/>
      </rPr>
      <t>Income Qualified</t>
    </r>
  </si>
  <si>
    <t>IQ–Multifamily, Other</t>
  </si>
  <si>
    <t>https://s3.amazonaws.com/ilsag/NRDC_April-2020_AHNC-Third-Party-Cert-and-MT_EE-Idea-4_Final.pdf</t>
  </si>
  <si>
    <t>Residential–Non Income Qualified</t>
  </si>
  <si>
    <t>Residential–Single Family</t>
  </si>
  <si>
    <t>https://s3.amazonaws.com/ilsag/IL-AG_and_NRDC_April-2020_Ameren-All-Electric-RNC-7_Final.pdf</t>
  </si>
  <si>
    <t>ComEd already has an all-electric pilot</t>
  </si>
  <si>
    <t>Energy Resource Center, UIC</t>
  </si>
  <si>
    <t>https://s3.amazonaws.com/ilsag/ICRT-UI_April-2020_SAG_EE-Idea_4_All-Electric-Retrofit-Pilot_Final.pdf</t>
  </si>
  <si>
    <t>All IL Utilities, Ameren Illinois, ComEd, Nicor Gas, Peoples Gas &amp; North Shore Gas</t>
  </si>
  <si>
    <t>Electric, Gas, Both</t>
  </si>
  <si>
    <t>Medium/Large Business, Residential–Single Family</t>
  </si>
  <si>
    <t>https://s3.amazonaws.com/ilsag/Elevate-Energy_April-2020-EE-Idea-9_Benchmarking-Technical-Assistance-FINAL.pdf</t>
  </si>
  <si>
    <t>IQ–Single Family, IQ–Multifamily</t>
  </si>
  <si>
    <t xml:space="preserve">NCLC has previously suggested to the utilities in the IQ North and South meetings, as well as in the SAG meetings, that efforts should be made by the utilities to coordinate the delivery of bill affordability information to low-income customers as it markets and deliver EE programs to customers. Similarly, energy efficiency program information should be provided to customers seeking bill payment assistance. Thus, this program implementation proposal has two components.
The first involves embracing a holistic approach to IQ program delivery that would ensure that those customers who receive energy efficiency services are also provided information about bill affordability rights and protections, energy assistance programs and utility-specific programs that assist customers in remaining connected to the utility network. The second prong of the proposal involves coordination between the billing and collection department and the EE department. </t>
  </si>
  <si>
    <t>https://s3.amazonaws.com/ilsag/NCLC_April_2020_SAG_Bill-Affordability-Coordination_EE-Idea-4_Final.pdf</t>
  </si>
  <si>
    <t>Small Business, Medium/Large Business</t>
  </si>
  <si>
    <t>Proposed Program Approach, Innovative Idea, New Measure or New Program Idea</t>
  </si>
  <si>
    <t>Networked lighting controls (NLC) in C&amp;I buildings offer a huge reservoir of electricity savings potential. Indeed a recent study suggests the savings potential with aggressive utility programs could provide electric savings over the next decade that are on part with, if not greater than the savings potential from C&amp;I indoor LED products. Moreover, that savings potential has been largely untapped, both nationally and in Illinois. Further, the non-energy benefits available to many businesses may be of even greater value than the energy savings. Importantly, the opportunity to capture savings from NLCs is somewhat time sensitive since every LED installation that occurs without controls can become a lost opportunity for a decade or more.</t>
  </si>
  <si>
    <t>https://s3.amazonaws.com/ilsag/IL-AG_and_NRDC_April-2020_CI-Networked-Lighting-Controls-Idea-3_Final.pdf</t>
  </si>
  <si>
    <t>Electric, Gas</t>
  </si>
  <si>
    <t>https://s3.amazonaws.com/ilsag/Elevate-Energy_April-2020-EE-Idea-3_Centralized-Resources-FINAL.pdf</t>
  </si>
  <si>
    <t>Ameren Illinois</t>
  </si>
  <si>
    <t>https://s3.amazonaws.com/ilsag/Senior-Services-Plus_April-2020_SAG_EE-Idea-2_Coil-Cleaning_Final.pdf</t>
  </si>
  <si>
    <t>Residential–Single Family, Residential–Multifamily, IQ–Single Family, IQ–Multifamily</t>
  </si>
  <si>
    <t>https://s3.amazonaws.com/ilsag/EPA-Energy-Star_April-2020_EE-Idea-2_Next-Generation-Refrigerators_Final.pdf</t>
  </si>
  <si>
    <t>The U.S. Environmental Protection Agency’s (EPA) ENERGY STAR program recognizes the need for energy saving opportunities in commercial tenant spaces. With the completion of its Tenant Space Recognition pilot, ENERGY STAR is aiming to work to bring the Tenant Space Recognition program to full market-scale in late 2020. EPA is interested in hearing from the IL SAG about how ENERGY STAR tenant space recognition could be leveraged in utility programs to advance utility program measures and help overcome landlord-tenant split incentives, and any additional support the EPA could provide to assist utility programs.</t>
  </si>
  <si>
    <t>https://s3.amazonaws.com/ilsag/EPA-Energy-Star_April-2020_EE-Idea-1_Tenant-Space-EE-Initiative_Final.pdf</t>
  </si>
  <si>
    <t>Residential–Single Family, Residential–Multifamily, IQ–Single Family, IQ–Multifamily, Small Business</t>
  </si>
  <si>
    <t>https://s3.amazonaws.com/ilsag/CUB-April-2020_SAG_EE-Ideas_1-8-Ideas_Final.pdf</t>
  </si>
  <si>
    <t>All Northern IL Utilities, ComEd, Nicor Gas, Peoples Gas &amp; North Shore Gas</t>
  </si>
  <si>
    <t>https://s3.amazonaws.com/ilsag/Bronzeville-Community-Dev_April-2020_SAG_EE-Idea_EV-Charging-Pilot_Final.pdf</t>
  </si>
  <si>
    <t>Residential–Single Family, Residential–Multifamily</t>
  </si>
  <si>
    <t>https://s3.amazonaws.com/ilsag/PCR_April-2020_CBO-EE-Kits_EE-Idea_Final.pdf</t>
  </si>
  <si>
    <t>Residential–Multifamily</t>
  </si>
  <si>
    <t>The purpose of this project is:
1. Upgrade old inefficient package terminal air conditioners (PTACs) units in residential Condo buildings that serve as the primary source of heating and cooling with cold climate package terminal heat pumps
(PTHPs)
2. Promote quality installation of the new systems by training contractors
3. Promote residential and condo building managers’ education and awareness on the PTHP systems and operation through targeted marketing and outreach plans
4. Conduct applicable research for further development
5. Convert a pilot project to a full-service delivery program</t>
  </si>
  <si>
    <t>https://s3.amazonaws.com/ilsag/ERC_April-2020_Condo-PTHP-Pilot_EE-Idea_Final.pdf</t>
  </si>
  <si>
    <t>https://s3.amazonaws.com/ilsag/Elevate-Energy_April-2020-EE-Idea-4_COI-Rule-FINAL.pdf</t>
  </si>
  <si>
    <t>https://s3.amazonaws.com/ilsag/Senior-Services-Plus_April-2020_SAG_EE-Idea-1_Door-Sweeps_Final.pdf</t>
  </si>
  <si>
    <t>Residential–Single Family, IQ–Single Family</t>
  </si>
  <si>
    <t>https://s3.amazonaws.com/ilsag/Elevate-Energy_April-2020-EE-Idea-5_Energy-Communities-FINAL.pdf</t>
  </si>
  <si>
    <t>The EE industrial lubricant is a proposed new measure that would be implemented through an existing EE program. The measure is based on an existing study within the Wisconsin Focus on Energy Technical Reference Manual and numerous academic and independent engineering studies. This measure was measured and verified in 2017 through the Focus on Energy Emerging Technologies Program.</t>
  </si>
  <si>
    <t>https://s3.amazonaws.com/ilsag/2020-SAG-EE-Ideas-Hydraulic-Oil-and-Gear-Oil-McMurtrey-ExxonMobil.pdf</t>
  </si>
  <si>
    <t>Residential–Multifamily, IQ–Multifamily</t>
  </si>
  <si>
    <t>All IL Utilities, ComEd, Nicor Gas, Peoples Gas &amp; North Shore Gas</t>
  </si>
  <si>
    <t>https://s3.amazonaws.com/ilsag/NCLC-NRDC_April_2020_SAG_Equity-Hiring_EE-Idea-5_Final.pdf</t>
  </si>
  <si>
    <t>https://s3.amazonaws.com/ilsag/Elevate-Energy_April-2020-EE-Idea-12_Field-Adjustable-Streetlights-FINAL.pdf</t>
  </si>
  <si>
    <t>Innovative Idea, New Measure or New Program Idea</t>
  </si>
  <si>
    <t>https://s3.amazonaws.com/ilsag/GeoExchange_April-2020_EE-Idea_Geothermal_Final.pdf</t>
  </si>
  <si>
    <t>IQ–Single Family</t>
  </si>
  <si>
    <t>https://s3.amazonaws.com/ilsag/RTMC_April-2020_Health-and-Safety-Repairs_EE-Idea_Final.pdf</t>
  </si>
  <si>
    <t>Specific proposals: 
1. Reporting requirement on insulation and air sealant materials
2. Prohibiting insulation materials with worst in class chemicals linked to respiratory harm</t>
  </si>
  <si>
    <t>https://s3.amazonaws.com/ilsag/NRDC_April-2020_Healthy-Building-Materials_EE-Idea-3_Final.pdf</t>
  </si>
  <si>
    <t>https://s3.amazonaws.com/ilsag/ICRT-UI_April-2020_SAG_EE-Idea_1_HP-Performance-Training_Final.pdf</t>
  </si>
  <si>
    <t>https://s3.amazonaws.com/ilsag/Crosswalk-CAA_April-2020_SAG_EE-Idea_IHWAP-HVAC-AIC_Final-1.pdf</t>
  </si>
  <si>
    <t>IL CAAs deliver comprehensive home retrofits to IQ customers, through the existing IHWAP operations, leveraging both utility incentive funds and Illinois Home Weatherization Assistance Program (IHWAP) grant funds. Joint Funding is defined as Full project cost is shared 50/50. Full measure cost is shared 50/50. PROPOSED CHANGE: CAA’s will select which conservation measures will be braided and at what percentages. RATIONALE: CAAs are experts in assessing EE measures within single and multifamily homes; and mobile homes. Agencies need the flexibility to select which funding sources best match the needed measures for each unit.</t>
  </si>
  <si>
    <t>https://s3.amazonaws.com/ilsag/CAP-of-Lake-County_April-2020_EE-Idea_IHWAP-Braiding-Approach_Final.pdf</t>
  </si>
  <si>
    <t>The IHWAP braiding and co-delivery with the utility Income Qualified Single Family and Multifamily (IQ SF &amp; IQ MF) Programs have overcome many of the initial barriers that arose when the IHWAP and low-income programs first transitioned from the DCEO to the Illinois utilities in 2017/2018. This proposal includes recommendations for how to further enhance co-delivery and maximize the effectiveness of these braided programs:
--Coverage of mechnicals (minus central a/c)
--Optimal measure mix
--Ways to reduce non-incentive costs
--Increasing the capacity of Community Action Agencies
--Streamling QA/QC inspections
--Increase IHWAP + IQ Multifamily braiding
--Reduce confusion and competition</t>
  </si>
  <si>
    <t>https://s3.amazonaws.com/ilsag/NRDC_April-2020_IHWAP-Braiding-Enhancements_EE-Idea-5_Final.pdf</t>
  </si>
  <si>
    <t>Residential–Single Family, IQ–Multifamily</t>
  </si>
  <si>
    <t>Funding for income qualified energy efficiency programs should be increased significantly in the next four-year plan to serve those customers who need bill savings the most. The goal of increasing the affordability of utility service through energy efficiency programs has always been present, but never more so than now, as the country and state face the fallout of a global pandemic that has shutdown significant portions of the economy. In Illinois, through the five weeks from March 1 to April 4, Illinois received 513,173 initial unemployment claims. That is greater than the total number of initial claims for the entirety of 2019 (489,831) and five times greater than the claims filed in the first five weeks of the 2008 great recession... To address these changed circumstances and fulfill the goal of ensuring the affordability of utility service, NCLC proposes that 85% of Residential program dollars be targeted toward low income customers in each utility service territory.</t>
  </si>
  <si>
    <t>https://s3.amazonaws.com/ilsag/NCLC_April_2020_SAG_IQ-Program-Spending_EE-Idea-3_Final.pdf</t>
  </si>
  <si>
    <t>IQ–Single Family, IQ–Multifamily, Other</t>
  </si>
  <si>
    <t>https://s3.amazonaws.com/ilsag/NRDC_April-2020_IQ-Health-and-Energy-Efficiency_EE-Idea-6_Final.pdf</t>
  </si>
  <si>
    <t>Cold Climate Heat Pump Retrofits in IQ Electric Resistance Heated Multi-Family Buildings: As part of a “one-stop shop” program design (see NRDC IQ MF program enhancements proposal), delivery of the cold climate heat pump measure in IQ multi-family buildings should be integrated with cost-effective building envelop measures (to maximize benefits of the heat pump, allow downsizing and improve occupant comfort), as well as other efficient electric appliances and low cost DI measures.</t>
  </si>
  <si>
    <t>https://s3.amazonaws.com/ilsag/IL-AG_and_NRDC_April-2020_IQ-Heat-Pump-Retrofits_Idea-8_Final.pdf</t>
  </si>
  <si>
    <t>https://s3.amazonaws.com/ilsag/NRDC_April-2020_IQ-MF-Program-Enhancements_EE-Idea-2_Final.pdf</t>
  </si>
  <si>
    <t>Proposed Program Approach, Innovative Idea</t>
  </si>
  <si>
    <t>https://s3.amazonaws.com/ilsag/Elevate-Energy_April-2020-EE-Idea-6_Joint-Implementation-for-Nonprofit-Customers-FINAL.pdf</t>
  </si>
  <si>
    <t>https://s3.amazonaws.com/ilsag/NRDC_April-2020_Leveraging-Other-Initiatives_EE-Idea-1_Final.pdf</t>
  </si>
  <si>
    <t>Lift-Up Model Pilot</t>
  </si>
  <si>
    <t>https://s3.amazonaws.com/ilsag/PCR_April-2020_Lift-Up_Model_Pilot_EE-Idea-2_Final.pdf</t>
  </si>
  <si>
    <t>Light up the Night or a renewed Porch Light Campaign</t>
  </si>
  <si>
    <t>https://s3.amazonaws.com/ilsag/Meadow-Eastside_April_2020_SAG_EE-Idea_Final.pdf</t>
  </si>
  <si>
    <t>https://s3.amazonaws.com/ilsag/Elevate-Energy_April-2020-EE-Idea-7_Loyalty-Program-FINAL.pdf</t>
  </si>
  <si>
    <t>Proposed Program Approach, New Measure or New Program Idea</t>
  </si>
  <si>
    <t>https://s3.amazonaws.com/ilsag/IL-AG_and_NRDC_April-2020_Midstream-Upstream-EE-Idea-1_Final.pdf</t>
  </si>
  <si>
    <t>https://s3.amazonaws.com/ilsag/Elevate-Energy_April-2020-EE-Idea-10_Municipal-Ambassador-Program-FINAL.pdf</t>
  </si>
  <si>
    <t>https://s3.amazonaws.com/ilsag/IL-AG_and_NRDC_April-2020_Muni-Building-Performance_Idea-6_Final.pdf</t>
  </si>
  <si>
    <t>https://s3.amazonaws.com/ilsag/IL-AG_and_NRDC_April-2020_Non-IQ-MF-Heat-Pumps-Idea-4_Final.pdf</t>
  </si>
  <si>
    <t>Gas, Electric, Both</t>
  </si>
  <si>
    <t>https://s3.amazonaws.com/ilsag/IL-AG_and_NRDC_April-2020_Non-IQ-SF-Home-Retrofits_Idea-5_Final.pdf</t>
  </si>
  <si>
    <r>
      <t xml:space="preserve">Idea: Connecting Payment Troubled Customers with Energy Efficiency. </t>
    </r>
    <r>
      <rPr>
        <sz val="10"/>
        <color theme="1"/>
        <rFont val="Arial"/>
        <family val="2"/>
      </rPr>
      <t xml:space="preserve">Create a program/pilot (or implement within current IQ SF and MF programs) that targets payment troubled customers with energy efficiency. Bring together utility staffers from credit and collections, bill assistance, IQ SF and MF EE, IQ EE implementers, and interested stakeholders to effectively design and implement a program that serves payment troubled customers with both energy assistance and EE programs in a streamlined, coordinated way. This must go beyond referrals and EE lightbulbs or kits, in order to serve payment-troubled IQ SF and MF customers in a comprehensive, deep way. The success of the this streamlined approach should include (but is not limited to) the following - improved payment patterns, reduced arrearages, reduced shut-offs, and avoided bad debt for the customers, as well as reduced credit and collections costs to the utility. It will be important to measure both the energy and non-energy impacts of this work. </t>
    </r>
  </si>
  <si>
    <t>https://s3.amazonaws.com/ilsag/NRDC_April-2020_Payment-Troubled-Customers_EE-Idea-7_Final.pdf</t>
  </si>
  <si>
    <t>Residential–Multifamily, IQ–Multifamily, Other</t>
  </si>
  <si>
    <t>https://s3.amazonaws.com/ilsag/Elevate-Energy_New-Ecology-April-2020-EE-Idea_ReMO-Program-FINAL.pdf</t>
  </si>
  <si>
    <t>Expand resources for renters: Renters have limited capacity to engage with energy efficiency programs, because their participation is largely at the discretion of the owner or manager of their building. A renter has no control over a property owner or manager’s enthusiasm for energy efficiency. Specific ideas:
a) Educational materials
b) Submission of property owner contact information
c) Expanding multi-family kits</t>
  </si>
  <si>
    <t>https://s3.amazonaws.com/ilsag/Elevate-Energy_April-2020_SAG_EE-Idea_Rural-IQ-Electric-Pilot_Final.pdf</t>
  </si>
  <si>
    <t>https://s3.amazonaws.com/ilsag/ICRT-UI_April-2020_SAG_EE-Idea_3_Smart-Meter-Data_Final.pdf</t>
  </si>
  <si>
    <t>Whether smart thermostats are an appropriate and cost-effective measure for installation in income-qualified weatherization client homes is a question requiring nuanced analysis, tailored to the unique circumstances presented in each client residence. Evaluations to date of advanced thermostat energy savings, too, make clear that client behavior is key to realizing energy savings.
The unique demographic characteristics of low-income clients, including lower broadband internet and smartphone or tablet access rates compared to the U.S.-at-large, coupled with higher cost of smart thermostats compared to non-programmable and manual programmable thermostats, do not support widespread installation of smart thermostats in low-income homes.</t>
  </si>
  <si>
    <t>https://s3.amazonaws.com/ilsag/NCLC_April_2020_SAG_Smart-Tstat-Approach_EE-Idea-2_Final.pdf</t>
  </si>
  <si>
    <t>https://s3.amazonaws.com/ilsag/ICRT-UI_April-2020_SAG_EE-Idea_5_Solar-Heat-Pump-Pilot_Final.pdf</t>
  </si>
  <si>
    <t>Public</t>
  </si>
  <si>
    <t>https://s3.amazonaws.com/ilsag/SEDAC_April-2020_IL-State-Agencies-Program_EE-Idea_Final.pdf</t>
  </si>
  <si>
    <t>https://s3.amazonaws.com/ilsag/Elevate-Energy_April-2020-EE-Idea-8_Tiered-MF-FINAL.pdf</t>
  </si>
  <si>
    <t>Ameren Illinois, ComEd, Nicor Gas</t>
  </si>
  <si>
    <t>Joint utility coordination between energy efficiency programs reduces cost and builds customer satisfaction. (a.) Ameren Illinois and Nicor Gas: It is exciting to hear about Ameren Illinois and Nicor Gas’ pilot program to target customers in their joint territory. Approximately 133,101 households are estimated to have Ameren IL electric and Nicor Gas. In this light, it’s important for the utilities to coordinate offerings to maximize customer savings. This includes allowing customers who don’t have an Ameren Illinois heating source to be eligible for Ameren Illinois Online Marketplace measures that are not heat-related, including light bulbs and advanced power strips. (b.) ComEd and Nicor Gas: Having two distinct utility-only Income Eligible programs is inefficient and difficult for customers. Unless one program can definitively demonstrate a more cost-effective and expansive approach, the programs should be consolidated.</t>
  </si>
  <si>
    <t>Residential–Multifamily, IQ–Multifamily, Medium/Large Business</t>
  </si>
  <si>
    <t>https://s3.amazonaws.com/ilsag/IL-AG_and_NRDC_April-2020_VRF-EE-Idea-2_Final.pdf</t>
  </si>
  <si>
    <t>https://s3.amazonaws.com/ilsag/Google_April-2020_EE-Idea_Virtually-Assisted-Self-Installations_Final.pdf</t>
  </si>
  <si>
    <t>https://s3.amazonaws.com/ilsag/Elevate-Energy_April-2020-EE-Idea-11_Warming-Cooling-Centers-FINAL.pdf</t>
  </si>
  <si>
    <t>https://s3.amazonaws.com/ilsag/Elevate-Energy_April-2020-EE-Idea-13_Water-EE-Measures-FINAL.pdf</t>
  </si>
  <si>
    <t xml:space="preserve">NCLC offers several suggestions to ensure that the electric and gas utilities are both efficiently spending IQ program dollars, reaching more IQ customers and easing the ability of customers to access weatherization programs.
• Creation of a single, statewide application process for IQ Multifamily building owners and single point of contact (SPOC);
• Increased funding for the braided IWAP/utility weatherization program, with better communication and coordination with the community action agencies (CAAs);
• Joint delivery of all IQ programs, along with better coordination between utilities with adjacent service territories;
• A consistent measure list for both the braided WAP/utility program and the utility-only funded programs allowing for some variation between the two programs if justified and in order to increase the number of homes served; and
• Initiation of an IQ weatherization Best Practices Group. </t>
  </si>
  <si>
    <t>https://s3.amazonaws.com/ilsag/NCLC_April_2020_SAG_Weatherization-Implementation_EE-Idea-1_Final.pdf</t>
  </si>
  <si>
    <t>https://s3.amazonaws.com/ilsag/Elevate-Energy_April-2020_SAG_EE-Idea_Electrification-Pilot_Final.pdf</t>
  </si>
  <si>
    <t>C&amp;I/Business/Public</t>
  </si>
  <si>
    <t>version</t>
  </si>
  <si>
    <t>modifed</t>
  </si>
  <si>
    <t>C&amp;I</t>
  </si>
  <si>
    <t>Residential - IQ</t>
  </si>
  <si>
    <t>Residential - Non IQ</t>
  </si>
  <si>
    <t>C&amp;I/Business/Public Sector</t>
  </si>
  <si>
    <t>Residential Income Qualified Sector</t>
  </si>
  <si>
    <t>Residential Non-IQ Sector</t>
  </si>
  <si>
    <t>Cross-cutting/multi-sector</t>
  </si>
  <si>
    <t>full-list</t>
  </si>
  <si>
    <t>Tab Name</t>
  </si>
  <si>
    <t>Contents of Tab</t>
  </si>
  <si>
    <t>File Contents</t>
  </si>
  <si>
    <t>Centralized Resources Such as Measure Calculators and Dataset Requirements. This idea would improve overall energy efficiency program management and administration. The idea is for the utilities to collaborate on developing certain centralized resources, including measure calculation tools and standardized dataset requirements, that would be used by multiple implementation contractors (ICs).</t>
  </si>
  <si>
    <t xml:space="preserve">Idea: Connecting Payment Troubled Customers with Energy Efficiency. Create a program/pilot (or implement within current IQ SF and MF programs) that targets payment troubled customers with energy efficiency. Bring together utility staffers from credit and collections, bill assistance, IQ SF and MF EE, IQ EE implementers, and interested stakeholders to effectively design and implement a program that serves payment troubled customers with both energy assistance and EE programs in a streamlined, coordinated way. This must go beyond referrals and EE lightbulbs or kits, in order to serve payment-troubled IQ SF and MF customers in a comprehensive, deep way. The success of the this streamlined approach should include (but is not limited to) the following - improved payment patterns, reduced arrearages, reduced shut-offs, and avoided bad debt for the customers, as well as reduced credit and collections costs to the utility. It will be important to measure both the energy and non-energy impacts of this work. </t>
  </si>
  <si>
    <t>This new program would be offered to mid to large commercial and educational facilities. Medium to large Commercial office buildings (75 KW demand to 1000 kW demand consolidated) and universities with high number of computer work stations. The program offers pre and post energy use monitoring and logging of office equipment (PC, Personal printer, lamps, monitor) per work cubicle, per organization unit and/or per floor in buildings by installing a Tier 2 advanced power strip for PC power management at each eligible work station. The program would inform the utility with energy use data for personal work stations which then could be utilized to determine a deemed number for the Tier 2 Advanced Powerstrip measure in the commercial sector. The business IT manager would have a snapshot of the plug load energy use in their facility and the ability to track energy savings through the Tier 2 Advanced powerstrip’s cloud platform. This proposed program for plug load management is an opportunity to understand office workspace energy use and curtail that energy use by 20 to 40%. Plug load energy use is the next phase of easily attainable savings after commercial energy efficient replacement lighting programs.</t>
  </si>
  <si>
    <t>Current Illinois utility programs provide incentives for heat pump installations. Ameren provides incentives for a minimum SEER 16/HSPF 9 unit, and the minimum efficiency for ComEd is SEER 16/8.6 HSPF. Additional energy and resiliency benefits may be obtained through installation of a solar powered split system heat pump. The solar panel will generate power for the outdoor condensing unit during peak temperatures of the day. The reduction in purchased power improves the system’s efficiency beyond the additional savings realized by the heat pump alone. We propose to determine suitable rebates for solar ready heat pumps and to pilot these units.</t>
  </si>
  <si>
    <t xml:space="preserve">Enhance the value of offerings through a personalized customer journey to increase customer satisfaction and loyalty.
To illustrate this personalized journey, think of Netflix’s behavioral and benefit approach and its grouping of communities that share common tastes. What group you’re placed in affects recommendations, the genres that turn up on your front page, and the sequence of recommendations. </t>
  </si>
  <si>
    <t xml:space="preserve">The idea is to provide technical assistance for income eligible multifamily properties between 25,000-50,000 square feet looking to benchmark their properties energy usage through ENERGY STAR® Portfolio Manager and tie that service to receiving a free energy assessment and participate in IQ energy efficiency programs. Illinois utilities can access aggregate data for properties and provide either directly to a customer on the account record, or directly to Portfolio Manager. Illinois utilities do not currently assist customers directly in setting up their property on Portfolio Manager. This idea proposes to provide technical assistance on property setup, with the customer agreeing to also receive an energy assessment at their property through applicable energy efficiency programs provided by the utilities. </t>
  </si>
  <si>
    <t>Elevate Energy recommends the electric utilities consider a pilot program to conduct whole-building electrification retrofits in existing multifamily buildings across their service territories. Electrification is a key strategy to reducing the overall energy intensity and carbon impact of the existing housing stock, and would complement existing climate policy in Illinois—see, for example Governor Pritzker’s Executive Order committing Illinois to the goals of the Paris Climate Accord. The use of high-performance heat pumps and heat pump water heaters yields very large reductions in site energy consumption, consistent with the statutory definition of energy efficiency. Electrification of buildings, if properly measured and evaluated, will provide high savings potential for electric utilities</t>
  </si>
  <si>
    <t>The Municipal Ambassador Program could be set as a pilot with a two-pronged approach to peer-to-peer learning for municipalities in large group settings, as well as more targeted mentoring for municipalities between paired public sector agencies. The program would encourage and facilitate the uptake of public sector incentives and incentivize meaningful “planning ahead” practices and establish a path forward for municipalities to engage in. The pilot would test various engagement methods by employing an “each one, reach one” approach—building on the successes from one community to lend a hand in helping another.</t>
  </si>
  <si>
    <t>Next Generation Refrigerators</t>
  </si>
  <si>
    <t xml:space="preserve">This idea is to integrate a tiered incentive approach into the multifamily programs. A tiered incentive offers greater energy efficiency incentives as a building does more measures / generates a higher percentage of savings. Not only does this encourage building owners to do more energy measures at their property, it can make it easier or more attractive for them to do larger and more capital-intensive projects as the incentives become deeper. Particularly for income-eligible multifamily properties, providing deeper incentives for capital projects can facilitate more investment in energy work. Because the incentives are tiered, it still leaves room for building owners to pursue energy efficiency in a similar way that they do now to ensure maximum participation but makes it easier to level up for those who choose to do. </t>
  </si>
  <si>
    <t>Utility Responses to Proposed Energy Efficiency Ideas</t>
  </si>
  <si>
    <t>EE Ideas Proposed for Residential Portfolios</t>
  </si>
  <si>
    <t>EE Ideas Proposed for Business Portfolios</t>
  </si>
  <si>
    <t>EE Ideas Proposed for Implementation and Administration of Programs</t>
  </si>
  <si>
    <t>Currently, nonprofit, 501(c)3 organizations (NPOs) are considered commercial customers and are eligible for associated business energy efficiency portfolios from all Illinois utilities. The only energy efficiency offering dedicated to serving these customers is ComEd’s new Nonprofit Organizations Offering, established in 2019. There is an opportunity to increase participation rates and energy savings by expanding this program to include natural gas efficiency measures and developing a specific, jointly-implemented offering that meets the unique needs of this underserved sector.</t>
  </si>
  <si>
    <t>Residential – Multifamily</t>
  </si>
  <si>
    <t>Residential – Single Family</t>
  </si>
  <si>
    <t>Elevate Energy and their partner, New Ecology (based in Boston, MA) are interested in deploying technology developed by New Ecology that provides remote monitoring and optimization services for central hydronic heating and domestic hot water systems. The technology behind the service has been continuously improved over the past six years and has been installed in over 150 buildings in the last three. We believe that widescale deployment of boiler monitoring and optimization has the potential to rapidly and significantly save owners money through gas savings and avoided maintenance, and will help Illinois reduce greenhouse gas pollution.</t>
  </si>
  <si>
    <t>Next Generation Refrigerators (Residential)</t>
  </si>
  <si>
    <t>Tiered Incentive Approach (Multifamily)</t>
  </si>
  <si>
    <t>Joint utility coordination between EE programs reduces cost and builds customer satisfaction. (a.) Ameren Illinois and Nicor Gas: It is exciting to hear about Ameren Illinois and Nicor Gas’ pilot program to target customers in their joint territory. Approximately 133,101 households are estimated to have Ameren IL electric and Nicor Gas. In this light, it’s important for the utilities to coordinate offerings to maximize customer savings. This includes allowing customers who don’t have an Ameren Illinois heating source to be eligible for Ameren Illinois Online Marketplace measures that are not heat-related, including light bulbs and advanced power strips. (b.) ComEd and Nicor Gas: Having two distinct utility-only Income Eligible programs is inefficient and difficult for customers. Unless one program can definitively demonstrate a more cost-effective and expansive approach, the programs should be consolidated.</t>
  </si>
  <si>
    <r>
      <t>Variable Refrigerant Flow (VRF) -</t>
    </r>
    <r>
      <rPr>
        <b/>
        <i/>
        <sz val="13"/>
        <color theme="1"/>
        <rFont val="Calibri"/>
        <family val="2"/>
        <scheme val="minor"/>
      </rPr>
      <t xml:space="preserve"> cross-cutting</t>
    </r>
  </si>
  <si>
    <r>
      <t>Midstream-Upstream Approaches -</t>
    </r>
    <r>
      <rPr>
        <b/>
        <i/>
        <sz val="13"/>
        <color theme="1"/>
        <rFont val="Calibri"/>
        <family val="2"/>
        <scheme val="minor"/>
      </rPr>
      <t xml:space="preserve"> cross-cutting</t>
    </r>
  </si>
  <si>
    <r>
      <t xml:space="preserve">Leveraging Other Initiatives </t>
    </r>
    <r>
      <rPr>
        <b/>
        <i/>
        <sz val="13"/>
        <color theme="1"/>
        <rFont val="Calibri"/>
        <family val="2"/>
        <scheme val="minor"/>
      </rPr>
      <t>- cross-cutting</t>
    </r>
  </si>
  <si>
    <t>EE Ideas Proposed for Income Qualified Communities</t>
  </si>
  <si>
    <t>EE Ideas Proposed for IL Home Weatherization Assistance Program (IHWAP) + IQ Weatherization</t>
  </si>
  <si>
    <t>Rebuilding Together Metro Chicago has referral process with Nicor Gas and CEDA that allows our organizations to leverage individual expertise to protect the health &amp; safety of homeowners while maximizing the energy efficiency of their homes. Rebuilding Together Metro Chicago provides health &amp; safety repairs such as grab bars, electrical re-wiring, plumbing repairs, and other home improvements. If we are able to participate with additional partners in this process, with our organization alone, we could provide repair/Energy Efficiency services to an additional 70 households per year in the Chicago &amp; Cook County areas. This could potentially be replicated in other Rebuilding Together affiliates throughout IL (Henry County, North Suburban Chicago, Aurora, East St Louis, Peoria, and Metropolis) as well as similar home repair/home modification service providers. We would also be interested in expanding our own partnerships to include Peoples Gas &amp; ComEd.</t>
  </si>
  <si>
    <t>EE Ideas Proposed for Bill Assistance Coordination</t>
  </si>
  <si>
    <t>EE Ideas Proposed for Multifamily IQ Programs</t>
  </si>
  <si>
    <t xml:space="preserve">Elevate Energy proposes an R&amp;D pilot program to conduct whole-building electric modernization and weatherization retrofits for rural income-qualified electric customers currently using electric resistance, propane, or firewood for heat and hot water. The pilot will seek to install up to 50 integrated space and water heating integrated heat pump systems (systems that capture waste heat from space cooling in the summer for utilization as domestic hot water). This technology is common for ground source heat pumps but newly developing in air source applications. The pilot will focus on rural low-income customers as they stand to benefit the most from building comfort upgrades. </t>
  </si>
  <si>
    <t>Multi-Family Building Owner Outreach</t>
  </si>
  <si>
    <t>Improve EE programs for non-owner occupied 1- and 2-unit homes</t>
  </si>
  <si>
    <t>EE Ideas Proposed for IQ Portfolios</t>
  </si>
  <si>
    <t>EE Ideas Proposed for Workforce Development, Training and Education</t>
  </si>
  <si>
    <t>EE Ideas Proposed for Utility Portfolios</t>
  </si>
  <si>
    <t>NRDC - Ideas with a Market Transformation Component (Chris Neme)</t>
  </si>
  <si>
    <t>ELPC Presentation (Tyler Barron)</t>
  </si>
  <si>
    <t>Citizens Utility Board Presentation (Cate York)</t>
  </si>
  <si>
    <t>Google Presentation (Tyson Brown)</t>
  </si>
  <si>
    <t>Elevate Energy Presentation (Dara Reiff, Larry Kotewa, Lindy Wordlaw)</t>
  </si>
  <si>
    <t>NRDC Presentation -&gt; business + cross-cutting (C&amp;I + residential) (Chris Neme)</t>
  </si>
  <si>
    <t>Elevate Energy Presentation (Amy Jewel, Jenny Riley, Louise Sharrow)</t>
  </si>
  <si>
    <t>Joint Stakeholder Presentation: IQ Weatherization Program Best Practices &amp; Recommendations</t>
  </si>
  <si>
    <t>People for Community Recovery - "Lift-Up" Model Pilot Presentation (Cheryl Johnson)</t>
  </si>
  <si>
    <t>National Consumer Law Center - Bill Affordability Coordination Presentation (Karen Lusson)</t>
  </si>
  <si>
    <t>NRDC - Connecting Payment Troubled Customers with EE Presentation (Laura Goldberg)</t>
  </si>
  <si>
    <t>NRDC Presentation (Laura Goldberg)</t>
  </si>
  <si>
    <t>Elevate Energy Presentation (Margaret Garascia, Gus Sandoval)</t>
  </si>
  <si>
    <t>National Consumer Law Center Presentation (Karen Lusson)</t>
  </si>
  <si>
    <t>NCLC (Karen Lusson) and NRDC (Laura Goldberg) Presentation</t>
  </si>
  <si>
    <t>Smart Energy Design Assistance Center Presentation (Brian Deal)</t>
  </si>
  <si>
    <t>Tab 1: May 12 Meeting - EE Ideas</t>
  </si>
  <si>
    <t>Tab 2: May 13 Meeting - Income Qualified EE Ideas</t>
  </si>
  <si>
    <t>Tab 3: June 3 Meeting - EE Ideas</t>
  </si>
  <si>
    <t>Green</t>
  </si>
  <si>
    <t>Utility is interested in exploring further; will follow-up with idea submitter with any questions</t>
  </si>
  <si>
    <t>Yellow</t>
  </si>
  <si>
    <t>Red</t>
  </si>
  <si>
    <t>Color Codes for Utility Responses</t>
  </si>
  <si>
    <t>Utility has concerns about the idea proposal + not interested in pursuing</t>
  </si>
  <si>
    <t>full Ideas list, unformatted</t>
  </si>
  <si>
    <t>Celia Johnson, SAG Facilitator</t>
  </si>
  <si>
    <t>by</t>
  </si>
  <si>
    <t>Utility thinks further analysis is needed; may require follow-up discussion or input from additional parties</t>
  </si>
  <si>
    <t>Utility is already offering EE idea proposed + plans to include in next EE Plans</t>
  </si>
  <si>
    <t>Blue</t>
  </si>
  <si>
    <t>Light Green</t>
  </si>
  <si>
    <t>Electric Measure/Fuel switching</t>
  </si>
  <si>
    <t>Potential savings opportunity - need to evaluate how this is different from virtual commissioning or RCx</t>
  </si>
  <si>
    <t>Already beginning to integrate virtual assessments</t>
  </si>
  <si>
    <t>Utility is already doing this</t>
  </si>
  <si>
    <t>Utility does not believe this is relevent for consideration in the portfolio planning process</t>
  </si>
  <si>
    <t>Utility is interested in learning more about this idea</t>
  </si>
  <si>
    <t>Utility is interested in learning more about this idea. Would need to consider how this approach might affect program budget given other priorities.</t>
  </si>
  <si>
    <t>Already offering through current OBF</t>
  </si>
  <si>
    <t xml:space="preserve">Will evaluate further and follow up with any questions </t>
  </si>
  <si>
    <t>Could be potential expansion of current kit offering</t>
  </si>
  <si>
    <t>N/A</t>
  </si>
  <si>
    <t>Needs further analysis</t>
  </si>
  <si>
    <t>Concerns this falls outside of EE. Need further discussion with regulatory.</t>
  </si>
  <si>
    <t>Concerns this is starting to fall outside of EE. Concerns with budget implications.</t>
  </si>
  <si>
    <t>More discussion needed. Concerns with budget implications.</t>
  </si>
  <si>
    <t>Utility will follow-up with any questions</t>
  </si>
  <si>
    <t>Already have established relationships and strategies to reach building owners through MF</t>
  </si>
  <si>
    <t>Concerns related to budget implications</t>
  </si>
  <si>
    <t>Utility is already offering smart thermostats and considering enhancements/adjustments for next plan.</t>
  </si>
  <si>
    <t>Needs further analysis - impact on budget and other offerings</t>
  </si>
  <si>
    <t>More discussion needed.</t>
  </si>
  <si>
    <t>Concerns how this would coordinate with our current/planend public sector offering - would not want to complicate further or reverse headway we've already made in the sector</t>
  </si>
  <si>
    <t>Already working towards codes and standards market transformation effort.</t>
  </si>
  <si>
    <t>Already offering training through our annual summit - could consider specific enhancements for future</t>
  </si>
  <si>
    <t>Utility is concerned this would not provide significant benefits for level of effort required</t>
  </si>
  <si>
    <t xml:space="preserve">Need to weigh the budget/cost implications.  Would pull resources from IQ. </t>
  </si>
  <si>
    <t>Evaluating how many non-profits have already been served through small business program to identify if this is a current gap.</t>
  </si>
  <si>
    <t>Seems similar to SEM in some respects. Utility is already doing SEM and could expand to municipalities, though more research is needed to determine if this would create conflict with current public sector model.</t>
  </si>
  <si>
    <t>The IHWAP braiding and co-delivery with the utility Income Qualified Single Family and Multifamily (IQ SF &amp; IQ MF) Programs have overcome many of the initial barriers that arose when the IHWAP and low-income programs first transitioned from the DCEO to the Illinois utilities in 2017/2018. This proposal includes recommendations for how to further enhance co-delivery and maximize the effectiveness of these braided programs:
--Coverage of mechanicals (minus central a/c)
--Optimal measure mix
--Ways to reduce non-incentive costs
--Increasing the capacity of Community Action Agencies
--Streamline QA/QC inspections
--Increase IHWAP + IQ Multifamily braiding
--Reduce confusion and competition</t>
  </si>
  <si>
    <t>This initiative idea is to coach community members with repeated utility shutoffs and connect them to the resources they need. The idea is to create a subsidy program to help people get connected and stay connected. A utility shutoff can have harmful impacts beyond the immediate loss of necessary electricity. For example, people with past disconnections are unable to qualifying for public housing and to rend from some landlords. PCR wants to remove barriers for new tenants. One idea is to have a uniform fixed rate for IQ customers and shutoffs. This proposed initiative will address the large rates of utility shutoffs in income qualified communities, especially those on Chicago’s far south side. We believe that this initiative will increase participation in EE IQ programs because there will be improved trust with the customers and utilities. As we have seen from the COVID-19 crisis, utility shutoffs are directly related to quality-of-life issues and economic stability.</t>
  </si>
  <si>
    <t>Building on the market research complete for the Emerging Technologies project, "Energy Efficiency in 2 Unit Buildings" completed by Elevate Energy, program eligibility should be
adjusted so that non-owner occupied one and two-unit are served.
One and two-unit homes are currently served by a variety of utility-funded and braided funded programs including the Income-Eligible Single-Family and IHWAP. These programs are available exclusively to owner-occupants. However; in the ComEd service territory, an estimated 70% of units in two- to four-flat buildings are renter-occupied, while 30% are owner-occupied. The utilities should offer programs for renter-occupied buildings in this housing type.</t>
  </si>
  <si>
    <t>Gray</t>
  </si>
  <si>
    <t>Not applicable to utility</t>
  </si>
  <si>
    <t>AIC has pilot in progress to offer both building envelope and mechanical upgrades through non-IQ SF channels.  Awaiting results and potential study to determine inclusion with next plan.</t>
  </si>
  <si>
    <t>AIC supports super-efficiency electric appliances where its in the best interest of the customer.  More information (cost/benefit analysis) required.</t>
  </si>
  <si>
    <t>AIC offers Advanced Power Strips in most of our IQ channels and Residential and Business marketplaces. Incentives levels are such that cost is $10 for Business and Residential, and Free for IQ direct-install channels.</t>
  </si>
  <si>
    <t>Idea should be submitted now through current utility Research &amp; Development (R&amp;D) process (if applicable), or utility thinks further analysis is needed - idea could be considered within Breakthrough Equipment &amp; Device (BED) program</t>
  </si>
  <si>
    <t>AIC supports electric retrofits where its in the best interest of the customer.  More information (cost/benefit analysis) required before conducting pilot.</t>
  </si>
  <si>
    <t>Idea requires more research and information, could be a BED project</t>
  </si>
  <si>
    <t>AIC supports offering OBF to customers requiring assistance and will continue to work with stakeholders to develop offerings.</t>
  </si>
  <si>
    <t>AIC has concerns with savings potential.  Potential study to provide additional information.</t>
  </si>
  <si>
    <t>AIC has shifted to virtual assistance due to COVID.  Dependent upon outcome, may consider expansion or inclusion in future EE plan.</t>
  </si>
  <si>
    <t>Idea requires more research and information, potential as a BED project</t>
  </si>
  <si>
    <t>AIC currently markets to nonprofits along with public sector customers.  Additional benefits from suggested  structure need quantification.</t>
  </si>
  <si>
    <t>We may consider addition of these measures though cost effectiveness is a concern.  TRM inclusion may be required too.</t>
  </si>
  <si>
    <t>Additional research required.  Method needed for capturing final setting for claimed savings.</t>
  </si>
  <si>
    <t>AIC currently has a public sector energy advisor and marketing staff which offer SEM to municipalities.  Further research required to determine additional savings acheived by idea.</t>
  </si>
  <si>
    <t>Facilities are served through enhanced offerings for municipal buildings.  Utility HVAC incentives generally cover incremental cost.  Potential as a BED project.</t>
  </si>
  <si>
    <t>AIC already offers through custom.  Needs inclusion in TRM.  Included with potential study and may be included with next plan.</t>
  </si>
  <si>
    <t>AIC currently investigating piloting some measures (HPWH, HVAC) using midstream model.  Potential study will include measures offered through midstream approach.  No further input necessary at this time.</t>
  </si>
  <si>
    <t>AIC currently developing an approach.  Included with market potential study.  No further input necessary at this time.</t>
  </si>
  <si>
    <t xml:space="preserve">AIC is considering programs that leverage funding (e.g. non-wires alternatives).  </t>
  </si>
  <si>
    <t>AIC has completed projects in custom programs with intent to offer in next portfolio.</t>
  </si>
  <si>
    <t>Addition to TRM is required.  Included as measure with potential study. Additional research required.</t>
  </si>
  <si>
    <t>AIC believes and law supports implementation by each utility.  Coordination amongst utilities brings difficulty in reaching concensus on approach.</t>
  </si>
  <si>
    <t>AIC has not observed the situation described within this idea.</t>
  </si>
  <si>
    <t>AIC currently uses model described for marketing to C&amp;I.  AIC has not witnessed market confusion described in idea.</t>
  </si>
  <si>
    <t>AIC will need to consider cost impacts to portfolio with additional incentives suggested.</t>
  </si>
  <si>
    <t>AIC may consider idea when moving forward with program implementation.</t>
  </si>
  <si>
    <t>As pointed out, AIC is coordinating with other utilities where overlap exists and continues exploring options to expand.</t>
  </si>
  <si>
    <t xml:space="preserve">Through its Market Development Initiative, AIC publishes an online calendar on the website and partners with communities in addition to local chambers and associations when conducting outreach campaigns.  The message delivered is planned in conjuction with community partners and is tailored to meet the needs of the demographic.     </t>
  </si>
  <si>
    <t>AIC will consider marketing DR program to customers receiving EE measures.  No further input necessary at this time.</t>
  </si>
  <si>
    <t xml:space="preserve">Further analysis and inclusion in TRM needed.   </t>
  </si>
  <si>
    <t>AIC would like to identify organizations in service territory to explore concept.</t>
  </si>
  <si>
    <t>AIC is offering as pilot in PY2020.  Also considering offering with long life measure kits.  Measure is included with potential study.</t>
  </si>
  <si>
    <t>AIC needs clarity on savings and inclusion in TRM.</t>
  </si>
  <si>
    <t>Further analysis is needed.</t>
  </si>
  <si>
    <t>Further analysis needed.  A joint utility pilot offering is in progress.</t>
  </si>
  <si>
    <t>Further discussions required.</t>
  </si>
  <si>
    <t xml:space="preserve">Further discussions and inclusion in TRM needed.  </t>
  </si>
  <si>
    <t>Further discussions needed.</t>
  </si>
  <si>
    <t>AIC has included measure in market potential study and is conducting research to determine number of multifamily units heated by electric resistance.  No further input required at this time.</t>
  </si>
  <si>
    <t>AIC has implemented one stop shop approach for MF with continued enhancements to processes.</t>
  </si>
  <si>
    <t>AIC supports electric retrofits where its in the best interest of the customer.  The market potential study includes HPWH  and HP measures.</t>
  </si>
  <si>
    <t>AIC supports electric retrofits where its in the best interest of the customer.   AIC is considering targeting Rural IQ communities.</t>
  </si>
  <si>
    <t>Further investigation needed</t>
  </si>
  <si>
    <t xml:space="preserve">AIC currently has partnerships with IAHDA and other regional property owners.  </t>
  </si>
  <si>
    <t>AIC intake ensures market rate and income qualified multifamily offerings are coordinated.</t>
  </si>
  <si>
    <t>AIC does not have an owner-occupied requirement.  The program ally IQ channel uses the tenant income level to confirm eligibility for IQ SF.</t>
  </si>
  <si>
    <t xml:space="preserve">Upon implementation of MF owner guidelines with OBF vendor, AIC will follow same process used in SF with inventives first then financing.  </t>
  </si>
  <si>
    <t>AIC is working to implement a more streamlined process.</t>
  </si>
  <si>
    <t>AIC currently targets Tax Increment Financing and enterprise zones to help with rehabing buildings while taking advantage of leveraging from other funding.</t>
  </si>
  <si>
    <t xml:space="preserve">AIC utilizes methodology outlined in IL EE Policy Manual. </t>
  </si>
  <si>
    <t>AIC is not supportive of ideas that limit access to any measure beyond customer needs,  preferences or technical application.</t>
  </si>
  <si>
    <t>Suggested funding levels would require further discussion around increased measure savings and portfolio savings goals.</t>
  </si>
  <si>
    <t>AIC requests further information on the definition of "worst in class chemicals linked to respiratory harm".</t>
  </si>
  <si>
    <t>AIC will consider as part of program design/delivery with next plan.  No further input necessary at this time.</t>
  </si>
  <si>
    <t>Ameren Illinois developed the MDI program and continues looking for innovative ways to develop local/diverse workforce and employ those vendors in program implementation.</t>
  </si>
  <si>
    <t>Further development of MT within TRM is needed.  If possible, deemed savings values to be identified.</t>
  </si>
  <si>
    <t>Further information needed.</t>
  </si>
  <si>
    <t>Nicor will evaluate funding needs against other program options.</t>
  </si>
  <si>
    <t>Nicor Gas does not support using energy efficiency funding for installing electric heat pumps.</t>
  </si>
  <si>
    <t>Nicor Gas can expand information on availability of rebates to its OBF site and provide more information to customers regarding the synergies between weatherization and HVAC equipment. 
While Nicor Gas provides information to customers about IQ offerings, we believe it is up to customers to choose the programs that work best for them. Nicor Gas has many free offerings that IQ customers (and building owners with IQ tenants) choose to join. And due to capacity constraints for some IQ offerings, customers may choose to participate in core programs instead (e.g., if they need to purchase a new furnace, but IQ programs are not available...)</t>
  </si>
  <si>
    <t>Nicor Gas can evaluate this proposal in its Emerging Technology Program</t>
  </si>
  <si>
    <t>Nicor plans to launch virtual assessments in the next month for residential, multifamily, and small business assessments/DIs.</t>
  </si>
  <si>
    <t>Nicor offered a similar program through Elevate Energy in PY1 and PY2. It was cancelled due to poor performance and market response.</t>
  </si>
  <si>
    <t>Nicor has similar efforts underway with its internal and contractor outreach efforts.</t>
  </si>
  <si>
    <t>Nicor would like additional information on the proposal: 
- This looks to be outreach for existing programs, is that right? These facilities are all eligible for existing offerings.
- Are the budgets and participation statewide or for each utility or statewide? If they are statewide, what budgets and participation would apply to the Nicor Gas service territory?
- What would be the associated measures, costs, and therm savings?</t>
  </si>
  <si>
    <t>Nicor Gas is already implementing upstream Commercial Food Service program.
Nicor Gas will evaluate funding needs for additional mistream/upstream offering against other program options.</t>
  </si>
  <si>
    <t xml:space="preserve">Nicor is already pursuing this approach with its UEG pilot. Nicor Gas is also interested in identifying additional supplemental funding sources. </t>
  </si>
  <si>
    <t>Nicor will provide additional information to renters on its website.</t>
  </si>
  <si>
    <t>Nicor is already partnering with Ameren and ComEd on a number of IQ offerings. Nicor is interested in partnering with electric utilities on additional IQ offerings.</t>
  </si>
  <si>
    <t>Nicor gas has developed a centralized tool for pipe insulation savings calculations and proposed it be included in IL-TRM v.8.0.
Nicor would like to know what other tools are needed that cut across service territories, programs, and implementation contractors. Often implementation contractors have their own proprietary tools, and statewide tools would be duplicative.</t>
  </si>
  <si>
    <t>Nicor Gas and implementation contractors often opt in to prime/subcontracto arrangements, where contractors serve as primes or subcontractors on different engagements.
Nicor Gas has used umbrella prime contractors to ensure consistency and quality in areas such as program delivery, data quality, safety, and customer care. This approach has allowed new local diverse contractors to perform at levels required to deliver quality programs to Nicor Gas customers.</t>
  </si>
  <si>
    <t>This is a main element of Nicor's marketing strategy, predictive analytics tools, and and Home Energy Report program. We target customers most likely to participate in offerings based on pre-defined customer traits, and promote a customer journey across appropriate Nicor Gas offerings. 
With the limited number of gas offerings, the Netflix model is not a great analog, and so some of the website recommendations are not a good fit for Nicor Gas.</t>
  </si>
  <si>
    <t>This is not a good fit for gas utilities due to the limited number of offerings available for gas customers. Nicor Gas has had poor success in the past with opt in programs similar to this design.</t>
  </si>
  <si>
    <t>There are limited number of offerings available for multifamily building owners. Nicor already encourages a customer journey for MF building owners from buiding-wide DIs, to more comprehensive facility assessments and upgrades, including the Central Plant Optimization Program. Bonus rebates are unlikelty to cost-effectively increase participation or savings.</t>
  </si>
  <si>
    <t>Nicor Gas has an initiative underway that addresses this recommendation (UEG Pilot).</t>
  </si>
  <si>
    <t>It is Nicor's understanding that the two-part foam that is of highest concern is used only in very limited circumstances in Nicor Gas programs, and that potential health hazards are mitigaged for installers through use of appropriate PPE andd procedures, and mitigaged for homeowners by allowing offgases to disperse before homeowners return into the house.
Nicor Gas would like a more specific proposal from NRDC about exactly how they envision this recommendation being implemented, and what would be expected from IL utilities versus a national effort to develop a reporting platform (perhaps led by NRDC).</t>
  </si>
  <si>
    <t>Nicor Gas communicates with customers to ensure that smart thermostats are only installed in appropriate applications.</t>
  </si>
  <si>
    <t>This recommendation is already included in the Policy Manual.</t>
  </si>
  <si>
    <t>These projects already qualify as major renovations under BNC/AHNC.</t>
  </si>
  <si>
    <t>Nicor Gas doesn't believe that this is a major barrier to participation. The information required from customers (addresses, account numbers, etc.) is minimal and not a burden for customers. Creating separate applications for individual buildings also promotes project management and quality assurance.</t>
  </si>
  <si>
    <t>There is no need for financing assistance because all projects are funded 100% through incentives.</t>
  </si>
  <si>
    <t xml:space="preserve">Nicor Gas does not restrict eligibility to owner-occupied buildings. Tenant-occupied buildings are also eligible (although the owner must sign the rebate application). </t>
  </si>
  <si>
    <t>Nicor already communicates with building owners, and coordinates among its market-rate and IQ MF implementation contractors to refer IQ-eligible properties to the IQ offerings</t>
  </si>
  <si>
    <t>Nicor Gas' multifamily outreach targets building owners.</t>
  </si>
  <si>
    <t>Nicor Gas can evaluate this proposal in its Emerging Technology Program.</t>
  </si>
  <si>
    <t>Nicor Gas has an initiative underway that addresses this recommendation.</t>
  </si>
  <si>
    <t>Nicor Gas has an initiative underway that addresses this recommendation. This will require coordination with other Nicor Gas departments and isolation of costs recovered through separate rate riders.</t>
  </si>
  <si>
    <t>Nicor Gas has an initiative that addresses this recommendation.</t>
  </si>
  <si>
    <t>Nicor Gas assumes that there will be additional discussions in SAG around IHWAP operation and funding.</t>
  </si>
  <si>
    <t>Nicor is has initiatives underway in this area with Rebuilding Together and UEG.</t>
  </si>
  <si>
    <t>Nicor distributes kits through CAAs and is interested in expanding to use CBOs and offering joint kits with ComEd.</t>
  </si>
  <si>
    <t>Nicor Gas contractors performing assessments are well versed in all program offerings.
Nicor Gas keeps its trade allies informed of all program offerings through ongoing webinars and newsletters. Nicor Gas also maintains a portal that allows trade allies to access and distribute marketing materials on all program offerings. The Nicor Gas website also provides information on all program offerings.</t>
  </si>
  <si>
    <t>Nicor Gas has an extensive vendor diversity initiative giving preference to divers vendors and providing resources to help diverse businesses launch and grow.</t>
  </si>
  <si>
    <t>Nicor does not support a statewide public sector offering. Experience with the DCEO statewide program resulted in underfunding of projects in Nicor service territory and low conversion rates from assessements to projects. Nicor also needs the flexibility to manage and adjust its own Public Sector offerings to ensure that it complies with 8-104 funding requirements.</t>
  </si>
  <si>
    <t xml:space="preserve">Nicor Gas' market transformation initiative addressing code compliance/stretch codes is considering this recommendation. </t>
  </si>
  <si>
    <t>AIC believes concept is based on behavior modification which has a short measure life.  AIC is focused on measures with lifetime longer than 8 years.</t>
  </si>
  <si>
    <t xml:space="preserve">AIC is currently working closely  with Capitol Development Boad (CDB).  </t>
  </si>
  <si>
    <t>Idea requires more research and information.</t>
  </si>
  <si>
    <r>
      <rPr>
        <i/>
        <u/>
        <sz val="10"/>
        <color theme="1"/>
        <rFont val="Calibri"/>
        <family val="2"/>
        <scheme val="minor"/>
      </rPr>
      <t>Website #1: Provide EE information on bill payment pages</t>
    </r>
    <r>
      <rPr>
        <i/>
        <sz val="10"/>
        <color theme="1"/>
        <rFont val="Calibri"/>
        <family val="2"/>
        <scheme val="minor"/>
      </rPr>
      <t xml:space="preserve"> </t>
    </r>
    <r>
      <rPr>
        <sz val="10"/>
        <color theme="1"/>
        <rFont val="Calibri"/>
        <family val="2"/>
        <scheme val="minor"/>
      </rPr>
      <t xml:space="preserve">- </t>
    </r>
    <r>
      <rPr>
        <b/>
        <sz val="10"/>
        <color theme="9" tint="0.39997558519241921"/>
        <rFont val="Calibri"/>
        <family val="2"/>
        <scheme val="minor"/>
      </rPr>
      <t>Light Green</t>
    </r>
    <r>
      <rPr>
        <sz val="10"/>
        <color theme="1"/>
        <rFont val="Calibri"/>
        <family val="2"/>
        <scheme val="minor"/>
      </rPr>
      <t xml:space="preserve"> - Nicor Gas provides EE links on bill payment pages and throughout the broader Nicor Gas website.
</t>
    </r>
    <r>
      <rPr>
        <i/>
        <u/>
        <sz val="10"/>
        <color theme="1"/>
        <rFont val="Calibri"/>
        <family val="2"/>
        <scheme val="minor"/>
      </rPr>
      <t>Website #2: Leverage Green Button technology</t>
    </r>
    <r>
      <rPr>
        <sz val="10"/>
        <color theme="1"/>
        <rFont val="Calibri"/>
        <family val="2"/>
        <scheme val="minor"/>
      </rPr>
      <t xml:space="preserve"> - </t>
    </r>
    <r>
      <rPr>
        <b/>
        <sz val="10"/>
        <color theme="0" tint="-0.34998626667073579"/>
        <rFont val="Calibri"/>
        <family val="2"/>
        <scheme val="minor"/>
      </rPr>
      <t>Gray</t>
    </r>
    <r>
      <rPr>
        <sz val="10"/>
        <color theme="1"/>
        <rFont val="Calibri"/>
        <family val="2"/>
        <scheme val="minor"/>
      </rPr>
      <t xml:space="preserve"> - Green button is for electric utilities.
</t>
    </r>
    <r>
      <rPr>
        <i/>
        <u/>
        <sz val="10"/>
        <color theme="1"/>
        <rFont val="Calibri"/>
        <family val="2"/>
        <scheme val="minor"/>
      </rPr>
      <t>Website #3: Uses storytelling strategies</t>
    </r>
    <r>
      <rPr>
        <sz val="10"/>
        <color theme="1"/>
        <rFont val="Calibri"/>
        <family val="2"/>
        <scheme val="minor"/>
      </rPr>
      <t xml:space="preserve"> - </t>
    </r>
    <r>
      <rPr>
        <b/>
        <sz val="10"/>
        <color theme="9" tint="0.39997558519241921"/>
        <rFont val="Calibri"/>
        <family val="2"/>
        <scheme val="minor"/>
      </rPr>
      <t>Light Green</t>
    </r>
    <r>
      <rPr>
        <sz val="10"/>
        <color theme="1"/>
        <rFont val="Calibri"/>
        <family val="2"/>
        <scheme val="minor"/>
      </rPr>
      <t xml:space="preserve"> - Nicor has a community blog that is consistent with this recommendation. We will add links to the blog on webpages for individual rebates to leverage those stories.
HVAC and Weatherization rebate links are intentionally separated because HVAC projects can be customer driven while weatherization projects use instant rebates driven through contractors. But we can add add links and information for customers about synergies between multiple projects. 
</t>
    </r>
    <r>
      <rPr>
        <i/>
        <u/>
        <sz val="10"/>
        <color theme="1"/>
        <rFont val="Calibri"/>
        <family val="2"/>
        <scheme val="minor"/>
      </rPr>
      <t>Website #4: Provide eligibility filtering</t>
    </r>
    <r>
      <rPr>
        <sz val="10"/>
        <color theme="1"/>
        <rFont val="Calibri"/>
        <family val="2"/>
        <scheme val="minor"/>
      </rPr>
      <t xml:space="preserve"> - </t>
    </r>
    <r>
      <rPr>
        <b/>
        <sz val="10"/>
        <color rgb="FFC00000"/>
        <rFont val="Calibri"/>
        <family val="2"/>
        <scheme val="minor"/>
      </rPr>
      <t>Red</t>
    </r>
    <r>
      <rPr>
        <sz val="10"/>
        <color theme="1"/>
        <rFont val="Calibri"/>
        <family val="2"/>
        <scheme val="minor"/>
      </rPr>
      <t xml:space="preserve"> - Nicor Gas has relatively few offerings and so this recommendation has limited value for gas customers. We instead organize the website in a way that makes it easy for customers to find relevant offerings.
</t>
    </r>
    <r>
      <rPr>
        <i/>
        <u/>
        <sz val="10"/>
        <color theme="1"/>
        <rFont val="Calibri"/>
        <family val="2"/>
        <scheme val="minor"/>
      </rPr>
      <t>Website #5: Provide links to education resources</t>
    </r>
    <r>
      <rPr>
        <sz val="10"/>
        <color theme="1"/>
        <rFont val="Calibri"/>
        <family val="2"/>
        <scheme val="minor"/>
      </rPr>
      <t xml:space="preserve"> - </t>
    </r>
    <r>
      <rPr>
        <b/>
        <sz val="10"/>
        <color theme="9" tint="0.39997558519241921"/>
        <rFont val="Calibri"/>
        <family val="2"/>
        <scheme val="minor"/>
      </rPr>
      <t>Light Green</t>
    </r>
    <r>
      <rPr>
        <sz val="10"/>
        <color theme="1"/>
        <rFont val="Calibri"/>
        <family val="2"/>
        <scheme val="minor"/>
      </rPr>
      <t xml:space="preserve"> - Nicor Gas provides multiple links to educations resources and calculators. 
</t>
    </r>
    <r>
      <rPr>
        <i/>
        <u/>
        <sz val="10"/>
        <color theme="1"/>
        <rFont val="Calibri"/>
        <family val="2"/>
        <scheme val="minor"/>
      </rPr>
      <t>Website #6: Interactive maps</t>
    </r>
    <r>
      <rPr>
        <sz val="10"/>
        <color theme="1"/>
        <rFont val="Calibri"/>
        <family val="2"/>
        <scheme val="minor"/>
      </rPr>
      <t xml:space="preserve"> - </t>
    </r>
    <r>
      <rPr>
        <b/>
        <sz val="10"/>
        <color rgb="FFC00000"/>
        <rFont val="Calibri"/>
        <family val="2"/>
        <scheme val="minor"/>
      </rPr>
      <t>Red</t>
    </r>
    <r>
      <rPr>
        <sz val="10"/>
        <color theme="1"/>
        <rFont val="Calibri"/>
        <family val="2"/>
        <scheme val="minor"/>
      </rPr>
      <t xml:space="preserve"> - Nicor Gas has relatively few offerings and most offerings are one-time capital upgrades (like furnace replacements). So this recommendation has limited value for gas customers.</t>
    </r>
  </si>
  <si>
    <r>
      <rPr>
        <i/>
        <u/>
        <sz val="10"/>
        <color theme="1"/>
        <rFont val="Calibri"/>
        <family val="2"/>
        <scheme val="minor"/>
      </rPr>
      <t>IQ MF #1: Comprehensive Approach</t>
    </r>
    <r>
      <rPr>
        <sz val="10"/>
        <color theme="1"/>
        <rFont val="Calibri"/>
        <family val="2"/>
        <scheme val="minor"/>
      </rPr>
      <t xml:space="preserve"> - </t>
    </r>
    <r>
      <rPr>
        <b/>
        <sz val="10"/>
        <color theme="9" tint="0.39997558519241921"/>
        <rFont val="Calibri"/>
        <family val="2"/>
        <scheme val="minor"/>
      </rPr>
      <t>Light Green</t>
    </r>
    <r>
      <rPr>
        <sz val="10"/>
        <color theme="1"/>
        <rFont val="Calibri"/>
        <family val="2"/>
        <scheme val="minor"/>
      </rPr>
      <t xml:space="preserve"> - Nicor Gas already provides comprehensive natural gas solutions with aggressive incentives.
</t>
    </r>
    <r>
      <rPr>
        <i/>
        <u/>
        <sz val="10"/>
        <color theme="1"/>
        <rFont val="Calibri"/>
        <family val="2"/>
        <scheme val="minor"/>
      </rPr>
      <t>IQ MF #2: One-stop shop</t>
    </r>
    <r>
      <rPr>
        <sz val="10"/>
        <color theme="1"/>
        <rFont val="Calibri"/>
        <family val="2"/>
        <scheme val="minor"/>
      </rPr>
      <t xml:space="preserve"> - </t>
    </r>
    <r>
      <rPr>
        <b/>
        <sz val="10"/>
        <color theme="9" tint="0.39997558519241921"/>
        <rFont val="Calibri"/>
        <family val="2"/>
        <scheme val="minor"/>
      </rPr>
      <t>Light Green</t>
    </r>
    <r>
      <rPr>
        <sz val="10"/>
        <color theme="1"/>
        <rFont val="Calibri"/>
        <family val="2"/>
        <scheme val="minor"/>
      </rPr>
      <t xml:space="preserve"> - Nicor Gas already provides one stop services.
</t>
    </r>
    <r>
      <rPr>
        <i/>
        <u/>
        <sz val="10"/>
        <color theme="1"/>
        <rFont val="Calibri"/>
        <family val="2"/>
        <scheme val="minor"/>
      </rPr>
      <t>IQ MF #3: Gas/electric co-delivery</t>
    </r>
    <r>
      <rPr>
        <sz val="10"/>
        <color theme="1"/>
        <rFont val="Calibri"/>
        <family val="2"/>
        <scheme val="minor"/>
      </rPr>
      <t xml:space="preserve"> - </t>
    </r>
    <r>
      <rPr>
        <b/>
        <sz val="10"/>
        <color theme="9"/>
        <rFont val="Calibri"/>
        <family val="2"/>
        <scheme val="minor"/>
      </rPr>
      <t>Green</t>
    </r>
    <r>
      <rPr>
        <sz val="10"/>
        <color theme="1"/>
        <rFont val="Calibri"/>
        <family val="2"/>
        <scheme val="minor"/>
      </rPr>
      <t xml:space="preserve"> - The MF IHWAP program is offered jointly with ComEd; Nicor Gas is interested in pursuing joint offerings with ComEd under the contractor channel as well.
</t>
    </r>
    <r>
      <rPr>
        <i/>
        <u/>
        <sz val="10"/>
        <color theme="1"/>
        <rFont val="Calibri"/>
        <family val="2"/>
        <scheme val="minor"/>
      </rPr>
      <t>IQ MF #4: Connections to financing</t>
    </r>
    <r>
      <rPr>
        <sz val="10"/>
        <color theme="1"/>
        <rFont val="Calibri"/>
        <family val="2"/>
        <scheme val="minor"/>
      </rPr>
      <t xml:space="preserve"> - </t>
    </r>
    <r>
      <rPr>
        <b/>
        <sz val="10"/>
        <color rgb="FFC00000"/>
        <rFont val="Calibri"/>
        <family val="2"/>
        <scheme val="minor"/>
      </rPr>
      <t>Red</t>
    </r>
    <r>
      <rPr>
        <sz val="10"/>
        <color theme="1"/>
        <rFont val="Calibri"/>
        <family val="2"/>
        <scheme val="minor"/>
      </rPr>
      <t xml:space="preserve"> - There is no need for financing assistance because all projects are funded 100% through incentives.
</t>
    </r>
    <r>
      <rPr>
        <i/>
        <u/>
        <sz val="10"/>
        <color theme="1"/>
        <rFont val="Calibri"/>
        <family val="2"/>
        <scheme val="minor"/>
      </rPr>
      <t>IQ MF #5: Collaboration with IHDA</t>
    </r>
    <r>
      <rPr>
        <sz val="10"/>
        <color theme="1"/>
        <rFont val="Calibri"/>
        <family val="2"/>
        <scheme val="minor"/>
      </rPr>
      <t xml:space="preserve"> - </t>
    </r>
    <r>
      <rPr>
        <b/>
        <sz val="10"/>
        <color theme="9"/>
        <rFont val="Calibri"/>
        <family val="2"/>
        <scheme val="minor"/>
      </rPr>
      <t>Green</t>
    </r>
    <r>
      <rPr>
        <sz val="10"/>
        <color theme="1"/>
        <rFont val="Calibri"/>
        <family val="2"/>
        <scheme val="minor"/>
      </rPr>
      <t xml:space="preserve"> - Nicor will coordinate with IHDA to create outreach channels for owners refinancing IHDA loans.
</t>
    </r>
    <r>
      <rPr>
        <i/>
        <u/>
        <sz val="10"/>
        <color theme="1"/>
        <rFont val="Calibri"/>
        <family val="2"/>
        <scheme val="minor"/>
      </rPr>
      <t>IQ MF #6: Additional reporting</t>
    </r>
    <r>
      <rPr>
        <sz val="10"/>
        <color theme="1"/>
        <rFont val="Calibri"/>
        <family val="2"/>
        <scheme val="minor"/>
      </rPr>
      <t xml:space="preserve"> - </t>
    </r>
    <r>
      <rPr>
        <b/>
        <sz val="10"/>
        <color theme="7" tint="-0.249977111117893"/>
        <rFont val="Calibri"/>
        <family val="2"/>
        <scheme val="minor"/>
      </rPr>
      <t>Yellow</t>
    </r>
    <r>
      <rPr>
        <sz val="10"/>
        <color theme="1"/>
        <rFont val="Calibri"/>
        <family val="2"/>
        <scheme val="minor"/>
      </rPr>
      <t xml:space="preserve"> - Nicor Gas is willing to discuss reporting that will be useful and cost effective, without disclosing confidential customer information.</t>
    </r>
  </si>
  <si>
    <t>Policy already included in Policy Manual</t>
  </si>
  <si>
    <t>ComEd is either currently studying this concept via a pilot or research project, or will consider exploring the concept through our R&amp;D process. In either case the R&amp;D team will reach out to the submitter for more information.</t>
  </si>
  <si>
    <t xml:space="preserve">ComEd has had a similar program in the past that was sunsetted.  However, if the gas utilities were to pursue this, it could have implications for ComEd since many programs like this are delivered jointly.  Further analysis is needed here to evaluate cost-effectiveness and program scale. </t>
  </si>
  <si>
    <t>This is already underway through existing Electric Home New Construction pilot.</t>
  </si>
  <si>
    <t>ComEd already offers APS through a variety of program channels.  Further analysis is needed here to alleviate concerns around ISRs, EUL and how a program at this scale and cost would look from a cost-effectivess and savings perspective against other areas of the portfolio.</t>
  </si>
  <si>
    <t>ComEd is very much interested in trying to improve the OBF program and will continue to work with stakeholders to improve and develop offerings.  ComEd is interested in seeing more examples of successful offerings that do this and hearing more guidance on other concepts that work.</t>
  </si>
  <si>
    <t>ComEd is already moving towards this design and model in 2020 and also evaluating for  incorporation in next plan.</t>
  </si>
  <si>
    <t xml:space="preserve">ComEd already leverages and plans to continue leveraging ENERGY STAR recognition programs and learning more about this one in particular. </t>
  </si>
  <si>
    <t>ComEd already offers a program for Nonprofit Organizations.</t>
  </si>
  <si>
    <t>ComEd has evaluated this internally in the past and currently sees challenges to implementing from a rate/metering perspective.</t>
  </si>
  <si>
    <t>ComEd has efforts underway currently with Munis.  We don't see this as a program but something that could be incorporated into outreach efforts within the existing outreach to municipalities.</t>
  </si>
  <si>
    <t>ComEd does not see that as a program but a segment that could be targeted more directly with outreach efforts since these qualify through exisitng programs.</t>
  </si>
  <si>
    <t>ComEd is already offering incentives for NLC through Standard program but is also very much interested in continuing to discuss this topic with stakeholders and evaluate the potential for this in the next plan.</t>
  </si>
  <si>
    <t>ComEd currently has a variety of midstream and upstream offerings and is already looking at what additional measures could be added in the next plan.  ComEd is also very interested in continuing to discuss this topic with stakeholders.</t>
  </si>
  <si>
    <t>ComEd is interested in continuing to leverage other initiatives and will continue to identify and evaluate other supplemental funding opportunities.</t>
  </si>
  <si>
    <t xml:space="preserve">Coordination at this level amongst utilities poses serious challenges.  Additionally, ComEd does not see this as something that would be included in an EE plan.  </t>
  </si>
  <si>
    <t>ComEd sees this as a challenge, as many implementation contractors often opt in to prime/subcontractor arrangements, where contractors serve as primes or subcontractors on different engagements.  Teaming often improves the implementation of a program, and this would unnecessarily limit that.</t>
  </si>
  <si>
    <t>ComEd is actively exploring and has an initiative underway aimed at accomplishing many of the ideas proposed here and has completed customer journey maps in the past..  ComEd does not see this as a program or measure that would be included in an EE plan but rather marketing, outreach or web design recommendations.</t>
  </si>
  <si>
    <t xml:space="preserve">Since ComEd already has offerings for MF properties, this will need to be evaluated further against other areas of the program and portfolio.  </t>
  </si>
  <si>
    <t>ComEd is continuously looking for ways to improve web content and structure and s actively exploring and has an initiative underway aimed at accomplishing many of the ideas proposed here.  ComEd does not see this as a program or measure that would be included in an EE plan but rather marketing, outreach or web design recommendations.</t>
  </si>
  <si>
    <t xml:space="preserve">ComEd is interested in continuing to partner and coordinate with the other utilities and exploring additional options to expand.  Additionally, we are interested in taking a close look at opportunities to create a seemless customer experience.  </t>
  </si>
  <si>
    <t>ComEd currently manages a calendar of outreach events and partners with community organizations when conducting events and outreach campaigns.</t>
  </si>
  <si>
    <t>ComEd plans on continuing to expand on resources available for renters.</t>
  </si>
  <si>
    <t>Similar to a lot of other concepts, ComEd is interested in continuing to cross-promote customer programs, including DR programs where EE technologie(s) ease and enable customer participation in additional offerings.</t>
  </si>
  <si>
    <t xml:space="preserve">Since this isn't a completely new concept, and considering the heightened sensitivity around safety/anti-fraud/trust, ComEd is interested in exploring further. </t>
  </si>
  <si>
    <t>ComEd already distributes kits through CAAs and is interesed in exploring this further to include CBOs.</t>
  </si>
  <si>
    <t>ComEd will reach out to the submitter to discuss, however, this falls outside the reach of EE.</t>
  </si>
  <si>
    <t xml:space="preserve">Overall, further information is needed here and we would like to understand the underlying need from the agency.  That said, as it was presented, we find this very challenging from a cost-effectiveness perspective as well and see it posing a risk to program cost controls and procedures. </t>
  </si>
  <si>
    <t>Further analysis and exploration is needed here.</t>
  </si>
  <si>
    <t>Several of the ideas listed are under consideration/review both for Plan 6 and within the current program operations (Optimal measure mix, Streamline quality assurance/quality control (QA/QC) inspections, increasing MF braided projects, reduce confusion).  We are very intersted in taking a close look at the opportunity to create a seemless offering from the customer's viewpoint for both single and multi-family retrofits through consolidation - while maintaining the opportunity to leverage the state IHWAP dollars.</t>
  </si>
  <si>
    <t>ComEd continues to be motivated to improve IE programs and continuing to ensure that the electric and gas utilities are both efficiently spending program dollars, reaching more customers and easing the ability of customers to access weatherization programs.</t>
  </si>
  <si>
    <t>ComEd is actively exploring getting EE resources to those customers experiencing difficulty paying their bills. However, some components of this fall outside of EE (restructuring bill debt, new rate design).  Further discussion needed here.</t>
  </si>
  <si>
    <t>ComEd is actively exploring and has an initiative underway aimed at accomplishing many of the ideas proposed here including coordinated marketing and greater coordination &amp; connection between EE and Bill Assistance programs.</t>
  </si>
  <si>
    <t xml:space="preserve"> ComEd is continuosuly looking at ways to enhance and to improve programs.  However, further analysis is needed to understand broader impacts this would have on the portfolio.</t>
  </si>
  <si>
    <t>ComEd has tested this in the past and while there were interesting outcomes,  it was not very successful overall and did not make for a compelling program design.</t>
  </si>
  <si>
    <t xml:space="preserve">ComEd's current multi-family programs target bulidng owners and we see this continuing in the next plan. </t>
  </si>
  <si>
    <t xml:space="preserve">ComEd's current multi-family programs (both market rate and IE) are coordinated and we see this continuing in the next plan. </t>
  </si>
  <si>
    <t xml:space="preserve">Once our MF OBF offering is active, ComEd is interested in and intends to connect MF property owners with that offering.  </t>
  </si>
  <si>
    <t xml:space="preserve">ComEd currently does this for Affordable Housing New Construction (AHNC) and offers a single application for multiple buildings/sites and is interested in exploring this for the next plan of IEMS.  However, this isn't a major barrier currently. </t>
  </si>
  <si>
    <t>Under the current AHNC program, it seems these types of projects already qualify.  ComEd is interested in exploring this further if there is a gap but sees challenges to do this through the current IEMS structure.</t>
  </si>
  <si>
    <t>ComEd already utilizes the methodology outlined in IL EE Policy Manual.</t>
  </si>
  <si>
    <t>ComEd already has smart thermostat installation processes and procedures in place.</t>
  </si>
  <si>
    <t>While ComEd is looking to maximize IE spend within the next plan, the suggested funding levels require further discussion and more analysis is needed to evaluate impacts against portfolio savings goals.</t>
  </si>
  <si>
    <t xml:space="preserve">  Further analysis and exploration is needed here to understand how this recommendation would be implemented and how compliance would be ensured.</t>
  </si>
  <si>
    <t xml:space="preserve">ComEd currently offers some Health and Safety repairs through IE programs and has also looked at this through pilots in the past.  </t>
  </si>
  <si>
    <t>ComEd offers a variety of training opportunities to contractors, OSPs and Energy Efficiency Service Providers and will continue to leverage in the next plan.</t>
  </si>
  <si>
    <t>ComEd is currently tracking these types of efforts and has aggressive goals around Workforce Development and working with Diverse businesses.</t>
  </si>
  <si>
    <t>ComEd does not see a gap currently in serving these customers.</t>
  </si>
  <si>
    <t>Package terminal Heat Pumps are already part of of Standard program incentives.  Additional outreach and customer / contractor awareness as outlined in the proposal could be beneficial (and will be considered by R&amp;D - ERC has already submitted this as a proposal).</t>
  </si>
  <si>
    <t xml:space="preserve">ComEd is interested in exploring this further and needs to evaluate the proposal against current AHNC program design. </t>
  </si>
  <si>
    <t>Nicor Gas engages in with communities by leveraging the Nicor Gas internal Community Affairs team as well as external partners (including CUB). Nicor Gas created a campaign called Nicor Gas EEP in your Neighborhood, where we broadcast upcoming event participation on TV and digital platforms. We also maintain an events calendar and publish event attendance via social media.
Nicor Gas is also developing a broader community engagement strategy targeting specific customer verticals, focusing initially on income-qualified and public sector customers and the partnerships that best strengthen those relationships. 
NIcor Gas also is also launching the UEG pilot that focuses on in-person community engagement from both a homeowner and economic growth perspective for local communities.</t>
  </si>
  <si>
    <t>AIC is currently conducting research to identify customers using electric resistance heat.  Potential study to provide additional information.  No further follow-up at this time.</t>
  </si>
  <si>
    <t>Response needed</t>
  </si>
  <si>
    <t xml:space="preserve">NRDC Presentation (Chris Neme) </t>
  </si>
  <si>
    <t>Indoor Climate Research &amp; Training Presentation (Stacy Gloss): sgloss@illinois.edu</t>
  </si>
  <si>
    <t>Elevate Energy and New Ecology Presentation (Abigail Corso): Abigail.Corso@elevateenergy.org</t>
  </si>
  <si>
    <t>U.S. EPA ENERGY STAR Presentation (Tracy Narel, Maureen McNamara): with questions, contact Zenia Montero, ICF: Zenia.Montero@icf.com</t>
  </si>
  <si>
    <t>Exxon-Mobil Presentation (Adam McMurtrey): adam.mcmurtrey@exxonmobil.com</t>
  </si>
  <si>
    <t>Skill Demand Presentation (Janice Boman): janiceb@skilldemand.com</t>
  </si>
  <si>
    <t>Meadows Eastside Community Resource Organization Presentation (Sharon Lewis): sylewis@meadowseastside.org</t>
  </si>
  <si>
    <t>People for Community Recovery Presentation (Cheryl Johnson): cheryl@pcrchi.org</t>
  </si>
  <si>
    <t>Bronzeville Community Development Partnership Presentation (William P. Davis): william.p.davis@outlook.com</t>
  </si>
  <si>
    <t>Senior Services Plus Presentation (Theresa Collins): TCollins@seniorservicesplus.org</t>
  </si>
  <si>
    <t>Community Action Partnership of Lake County Presentation (Marsha Belcher): marsha.belcher@caplakecounty.org</t>
  </si>
  <si>
    <t>Crosswalk Community Action Agency: HVAC Funding for IHWAP Presentation (Gary Goins): Gary.Goins@crosswalkcaa.com</t>
  </si>
  <si>
    <t>Rebuilding Together Metro Chicago: Health and Safety Repairs Presentation (Lisa Miranda): lmiranda@rebuildingtogether-chi.com</t>
  </si>
  <si>
    <t>Community Investment Corp. Presentation (Katherine Elmore): Katherine.Elmore@cicchicago.com</t>
  </si>
  <si>
    <t>Indoor Climate Research &amp; Training Presentation (Paul Francisco): pwf@illinois.edu</t>
  </si>
  <si>
    <t>Energy Resources Center, UIC Presentation (Nathan Bohne): nbohne2@uic.edu</t>
  </si>
  <si>
    <t>Ameren IL Response: June SAG</t>
  </si>
  <si>
    <t>ComEd Response: June SAG</t>
  </si>
  <si>
    <t>Nicor Gas Response: June SAG</t>
  </si>
  <si>
    <t>Nicor Gas Update: Oct. SAG</t>
  </si>
  <si>
    <t>Ameren IL Update: Oct. SAG</t>
  </si>
  <si>
    <t>ComEd Update: Oct. SAG</t>
  </si>
  <si>
    <t>PG &amp; NSG Response: 
June SAG</t>
  </si>
  <si>
    <t>PG &amp; NSG Update: 
Oct. SAG</t>
  </si>
  <si>
    <t>Ameren IL Update:
Oct. SAG</t>
  </si>
  <si>
    <t>Ameren IL Response: 
June SAG</t>
  </si>
  <si>
    <t>ComEd Response:
June SAG</t>
  </si>
  <si>
    <t>AIC has included the concept in the plan</t>
  </si>
  <si>
    <t>AIC will continue to support OBF</t>
  </si>
  <si>
    <t>Ameren Illinois is not including with the plan given implementaiton challenges.</t>
  </si>
  <si>
    <t>AIC will continue to address municipal sector with public sector energy advisor.</t>
  </si>
  <si>
    <t>AIC plan includes measures focused on homeless shelters.</t>
  </si>
  <si>
    <t>AIC has included the measure in the plan.</t>
  </si>
  <si>
    <t>AIC will consider with program implementation</t>
  </si>
  <si>
    <t>AIC will continue engagement with Market Transformation effort.</t>
  </si>
  <si>
    <t>Given the outcome  of the ComEd pilot, AIC will not include in the plan.</t>
  </si>
  <si>
    <t>AIC will consider with BED program funding.</t>
  </si>
  <si>
    <t>AIC has included IQ Heat Pumps in the plan.</t>
  </si>
  <si>
    <t xml:space="preserve">AIC currently markets to nonprofits along with public sector customers. </t>
  </si>
  <si>
    <t>AIC will continue exploring coordination with other utilities where overlap exists.</t>
  </si>
  <si>
    <t>AIC has included the concept in the plan.</t>
  </si>
  <si>
    <t>AIC will continue to offer virtual assistance for self installations so long as beneficial to customers.</t>
  </si>
  <si>
    <t>AIC continues to explore as a BED project or market transformation.</t>
  </si>
  <si>
    <t>AIC will consider with program implementation.</t>
  </si>
  <si>
    <t>AIC is implementing many of the ideas and plans to continue.  Currenlty working with Springfield Urban League to increase renter-landlord efforts.</t>
  </si>
  <si>
    <t>AIC will consider with program implementation.  AIC is considering a pilot with smart tstats and time of use pricing that addresses DR.</t>
  </si>
  <si>
    <t>AIC marketing efforts currently provide customer journeys to C&amp;I customers and residential customers.</t>
  </si>
  <si>
    <t>AIC plan does not included water EE measures within the concept.</t>
  </si>
  <si>
    <t>AIC has incliuded the measure in the plan within the business custom program.</t>
  </si>
  <si>
    <t>AIC plan does not include the concept.</t>
  </si>
  <si>
    <t>AIC has included this measure in the plan.</t>
  </si>
  <si>
    <t>AIC supports electric retrofits where its in the best interest of the customer.  AIC programs will not be designed specifically for fuel switching but programs will allow fuel switching if desired by the customer.</t>
  </si>
  <si>
    <t xml:space="preserve">AIC currently has and will continue partnerships with IAHDA and other regional property owners.  </t>
  </si>
  <si>
    <t>AIC has and will continue to utilitse the One-Stop shop delivery model.  Program  intake ensures market rate and income qualified multifamily offerings are coordinated.</t>
  </si>
  <si>
    <t>AIC plan includes NLC within the Business Standard program.</t>
  </si>
  <si>
    <t>AIC will  fund health and safety repairs at the level provided with the current plan (up to $300/home)</t>
  </si>
  <si>
    <t>AIC will continue working closely  with Capitol Development Boad (CDB).  AIC has a commitment to finding the best ways to engage with public facilities.</t>
  </si>
  <si>
    <t>AIC has a team utilizing smart meter data and data analytics to target customers based on energy usage.</t>
  </si>
  <si>
    <t>Pilot is currently underway.  Results will inform continuation in plan.</t>
  </si>
  <si>
    <t>AIC supports IQ program delivery in a manner that balances best serving customers and cost efficiency.</t>
  </si>
  <si>
    <t xml:space="preserve">AIC is not supportive of ideas that limit access to any measure beyond customer needs,  preferences or technical application.  The majority of smart thermostats incentivized are through customer purchase programs (retail products, smart savers).  Program allies utilize a suitability checklist prior to installation as part of weatherization programs. </t>
  </si>
  <si>
    <t>The customer and the contractor make a determination on the type of insulation materials used in their home.  AIC may consider with program implementation</t>
  </si>
  <si>
    <t>AIC will fund health and safety repairs at the level provided with the current plan (up to $300/home)</t>
  </si>
  <si>
    <t xml:space="preserve"> While not at the requested spend level, AIC agrees that IQ spend should be prioritized.  IQ electric spend is a significant portion of  the AIC residential  portfolio, over 150% of low income statuatory requirements. </t>
  </si>
  <si>
    <t>AIC selected other concepts to pilot with  BED funding in the next plan.</t>
  </si>
  <si>
    <t>AIC supports IQ program delivery in a manner that balances best serving customers and cost efficiency. AIC will continue coordination with other utilities where appropriate.  A consistent measure list for both braided WAP/utility and utility only programs is provided where appropriate.  The exisitng low-income energy efficiency advisory committee can add a focus to identifying best practices in IQ programs.</t>
  </si>
  <si>
    <t>AIC plan offers coil cleaning in the business custom program.  The IL TRM residential HVAC tune up requires work using electrical tools under the panel of high-voltage equipment and has a short measure life with high cost/savings given delivery as an IQ offering.   AIC will work with the TAC IQ working group to modify the measure in a way that allows completion by a handyman.</t>
  </si>
  <si>
    <t>AIC supports IQ program delivery in a manner that balances best serving customers and cost efficiency.   A consistent measure list for both braided WAP/utility and utility only programs is provided where appropriate. The use of a common implementation contractor provide program efficiency and consistent program administration.  The AIC plan includes budget for increasing the capacity of Community Action Agencies. 
AIC will work with the low-income energy efficiency advisory committee to identify ways to streamline QA/QC, address interest in MF, and address a reduction in confusion/competition and other innovative approached for CAA's.</t>
  </si>
  <si>
    <t>AIC plan includes offering some measures (HPWH, HVAC) using midstream model.  CFS Statewide effort included with plan.</t>
  </si>
  <si>
    <t>Nicor Gas has evaluated this proposal and has partially incorporated some of the ideas from the proposal.</t>
  </si>
  <si>
    <t>This idea for a targeted outreach will be explored in the next four year plan.</t>
  </si>
  <si>
    <t>Nicor Gas is working with ComEd and Ameren to identify ways to increase joint IQ offerings.</t>
  </si>
  <si>
    <t>Nicor Gas has evaluated this proposal and has incorporated some of the ideas from the proposal.</t>
  </si>
  <si>
    <t>We think this is the old verbiage, need further clarification.</t>
  </si>
  <si>
    <t>Nicor Gas is interested in exploring this further and needs to evaluate the proposal against current AHNC program design.</t>
  </si>
  <si>
    <t>ComEd is currently debriefing on the results of the ductless heat pumps pilot to identify opportunities for program integration.</t>
  </si>
  <si>
    <t>AIC plan will consider ways to leverage other initiatives.</t>
  </si>
  <si>
    <t>ComEd continues to explore opportunities to serve electric space heating customers. 
If the gas utilities were to pursue this idea for homes with gas heat, ComEd would need to analyze potential kWh savings and cost-effectiveness to determine viability as a joint program.</t>
  </si>
  <si>
    <t>Pilot is underway. ComEd will provide an update after the pilot's completion.</t>
  </si>
  <si>
    <t>ComEd has identified opportunities to expand APS in its Plan 6 programs.</t>
  </si>
  <si>
    <t>ComEd is exploring how electrification opportunities might contribute to savings goals and meet customer needs.  We will put this on our list for potential future pilots.</t>
  </si>
  <si>
    <t xml:space="preserve">ComEd reviewed this proposal through its Emerging Technologies initiative and decided to not pursue the concept further. </t>
  </si>
  <si>
    <t>ComEd reviewed this proposal through its Emerging Technologies initiative and decided to not pursue the concept further. This appears to be a gas-only opportunity.</t>
  </si>
  <si>
    <t>ComEd has a virtual assessment component built into Plan 6.  However, we're always looking to be innovative and ways to make work more cost-effective, so this could be submitted through the R&amp;D process, to the extent that it has something new to offer with respect the existing virtual assessment.</t>
  </si>
  <si>
    <t>ComEd is open to this idea and will explore how to incorporate it into future portfolio plans. The Emerging Technology team has held discussions with EPA, ENERGY STAR, NEEA and the Midwest Market Transformation Collaborative to identify next steps. There is potentially a path forward with the ENERGY STAR Retail Products Platform.</t>
  </si>
  <si>
    <t>ComEd will continue to monitor and assess this new ENERGY STAR recognition program and if feasible, consider support sometime after 2021.</t>
  </si>
  <si>
    <t xml:space="preserve">These customers will continue to be served in Plan 6 through existing offerings.  </t>
  </si>
  <si>
    <t>ComEd is currently conducting several research projects aimed at understanding how to incorporate this opportunity into the future portfolio.</t>
  </si>
  <si>
    <t>ComEd is not interested in pursuing this idea for the reasons provided in our June response.</t>
  </si>
  <si>
    <t>ComEd will continue to identify ways to incorporate into outreach efforts within existing outreach to municipalities</t>
  </si>
  <si>
    <t>Since this is outreach related and falls within existing programs, ComEd will consider in targeted outreach plans and marketing efforts for 2022 and beyond</t>
  </si>
  <si>
    <t>ComEd is expanding the availability of networked lighting control measures in its Plan 6 programs.</t>
  </si>
  <si>
    <t>ComEd is currently conducting a research project aimed at understanding how to incorporate this opportunity into the future portfolio.</t>
  </si>
  <si>
    <t>In Plan 6, ComEd is proposing to move Residential HVAC Products, some Commercial HVAC Products and Commercial Food Service to Midstream. ComEd continues to look at other opportunities to effectively move measures to a Midstream model.</t>
  </si>
  <si>
    <t>ComEd has already begun doing some of this - for example, cross-marketing DR and EE offerings on the ComEd Marketplace.  However we agree that there is more to do in this space, as well  with ComEd's Solar, EV, and Bill Assistance work, and in Plan 6 will identify more ways to co-market.  We are also very interested in the idea of leveraging other funding, and while we have not yet been able to solidify anything for Plan 6, we will continue to explore this concept for incorporation.</t>
  </si>
  <si>
    <t>ComEd is currently partnering with the submitter on a pilot aimed at validating energy savings and understanding how to incorporate this opportunity into the future portfolio.</t>
  </si>
  <si>
    <t>ComEd has identified opportunities to expand APS in its Plan 6 programs and is not planning to pursue T2 APS for commercial customers at this time.</t>
  </si>
  <si>
    <t>ComEd is actively exploring and has an initiative underway aimed at accomplishing many of the ideas proposed here and has completed customer journey maps in the past. ComEd does not see this as a program or measure that would be included in an EE plan but rather marketing, outreach or web design recommendations.</t>
  </si>
  <si>
    <t>ComEd has met several times with the submitter and is actively exploring whether and how we might incorporate a concept like this into future portfolio plans.</t>
  </si>
  <si>
    <t>ComEd has placed a greater emphasis on serving MF IE properties in Plan 6.</t>
  </si>
  <si>
    <t xml:space="preserve">ComEd has recently made updates to it's IE website content and organization.  The ComEd website will continue to evolve over time and we're continuously looking for ways to improve.  As noted in the June response, the level of detail in this proposal is not suited for an EE Plan but rather marketing, outreach or web design recommendations. </t>
  </si>
  <si>
    <t xml:space="preserve">ComEd has been coordinating very closely with the gas utilities throughout the development of Plan  6, with a focus on how to address non-IHWAP utility-only programs and expects to coordinate on several of these offerings starting in 2022.  </t>
  </si>
  <si>
    <t>While renters are eligible for participation in offerings with approval from their landlord, we are continuously looking for ways to improve the experience.  ComEd is open to exploring this further outside of Plan 6.</t>
  </si>
  <si>
    <t>ComEd supports greater transparency of its calendar of outreach events and is open to exploring this further outside of Plan 6.</t>
  </si>
  <si>
    <t>ComEd currently promotes enrollment AC Cycling on the Smart Thermostat Rebate page on the ComEd website and also during the purchase of a device on the ComEd Marketplace.  ComEd will continue to leverage channels and examples like to cross-promote products and services.</t>
  </si>
  <si>
    <t>Pilot underway.</t>
  </si>
  <si>
    <t>ComEd spoke with submitter to get a better sense for their capacity to distribute kits.  Discussions are ongoing.</t>
  </si>
  <si>
    <t>ComEd spoke to submitter; no further action needed.</t>
  </si>
  <si>
    <t>Discussions are ongoing and ComEd is open to input from CAAs on this, but ComEd has to maintain its ability to keep programs cost effective and prudent.</t>
  </si>
  <si>
    <t>ComEd is open to many of these suggestions and discussions are ongoing.</t>
  </si>
  <si>
    <t>ComEd agrees with the intent of this proposal, and will be addressing efforts to link EE resources to those customers most in need in the draft plan presentation.</t>
  </si>
  <si>
    <t>ComEd has put more emphasis on IE MF programs in Plan 6.</t>
  </si>
  <si>
    <t xml:space="preserve">ComEd has begun the ductless heat pump pilot debrief and will identify recommendations for program integration. </t>
  </si>
  <si>
    <t xml:space="preserve">ComEd is exploring how electrification opportunities might contribute to savings goals and meet customer needs, and is planning to partner with Elevate Energy on a pilot focused on IQ multifamily buildings. </t>
  </si>
  <si>
    <t>Even though ComEd's current MF programs are coordinated, we both expect this to continue in the next plan and have included a greater emphasis on MF IE programs in Plan 6.</t>
  </si>
  <si>
    <t>As acknowledged in the submission, one and two-unit homes are served through channels already, and renters can participate with landlord permission.  ComEd is interested in looking for ways to expand the reach of programs to more renters and thinks this can be done through current programs and offerings in the next Plan.</t>
  </si>
  <si>
    <t>Our MF OBF offering is expected to launch later this year/early 2021 and we intend to connect MF properties with that offering.</t>
  </si>
  <si>
    <t>As noted in June, ComEd currently does this and it isn't a major barrier to participation.</t>
  </si>
  <si>
    <t>These projects already qualify under current AHNC.</t>
  </si>
  <si>
    <t>ComEd will be addressing funding levels for IE programs in the draft EE plan.</t>
  </si>
  <si>
    <t>The ideas in this proposal resonate with ComEd; however, the level of detail in this proposal is not suited for an EE Plan and likely better suited for program implementation discussions.</t>
  </si>
  <si>
    <t xml:space="preserve">ComEd is open to this idea and will consider ways to incorporate the concept into Plan 6 planning. </t>
  </si>
  <si>
    <t>ComEd offers a variety of training opportunities to contractors, OSPs and Energy Efficiency Service Providers and will continue to leverage in the next plan, and takes CUB's point that we should think about how to best emphasize cross-education and promotion in these trainings.</t>
  </si>
  <si>
    <t>ComEd is currently tracking some related metrics.  This will be touched on in the draft presentation.</t>
  </si>
  <si>
    <t xml:space="preserve">ComEd is not interested in the specific pilot that has been laid out in the proposal, but is open to the basic concept around PTHP promotion. However, PTHP may be included in future midstream plans and so we need to conduct further research to identify the appropriate next step.  </t>
  </si>
  <si>
    <t>ComEd reviewed this proposal through its Emerging Technologies initiative and decided to not pursue the concept further.  ComEd is already performing this work with other vendors, so does not see a fit for this proposal at this time.</t>
  </si>
  <si>
    <t>ComEd is continuing the AHNC program in Plan 6 and will be in touch with the submitter should deviations from the program design be of interest.</t>
  </si>
  <si>
    <t>Current draft of plan includes increased budget for non-IQ single family home retrofits to include a pilot with a blower door test and air sealing at the time of the home energy assessment. Utilities are also continuing to include gas-only air sealing rebates.</t>
  </si>
  <si>
    <t>Can be considered through R&amp;D efforts</t>
  </si>
  <si>
    <t>PGL/NSG are currently offering and plan to continue offering virtual home assessments and an online self-assessment for small and midsize businesses</t>
  </si>
  <si>
    <t>Can consider this as an outreach strategy in implementation</t>
  </si>
  <si>
    <t>Interested in including this as an outreach or targeted campaign through existing channels</t>
  </si>
  <si>
    <t>PGL/NSG are including a midstream commercial food service pilot in next plan</t>
  </si>
  <si>
    <t>PGL/NSG are interested in other funding sources/leveraging opportunities beyond what is already in place.</t>
  </si>
  <si>
    <t>PGL/NSG currently has a community outreach calendar and will continue to improve materials and access to information</t>
  </si>
  <si>
    <t xml:space="preserve">PGL/NSG plans to provide renter specific outreach materials and information through program marketing </t>
  </si>
  <si>
    <t xml:space="preserve">PGL/NSG have recently updated content on website and is continuously looking for opportunities to improve </t>
  </si>
  <si>
    <t xml:space="preserve">PGL/NSG has a comprehensive multi-family program under existing model </t>
  </si>
  <si>
    <t>PGL/NSG could consider this through R&amp;D process.</t>
  </si>
  <si>
    <t>PGL/NSG have conducted customer journey mapping and currently use this model through our Energy Advisor strategy for C&amp;I.</t>
  </si>
  <si>
    <t>PGL/NSG plans to include EE kit expansion via CAAs and CBOs in 2022-2025 plan</t>
  </si>
  <si>
    <t>PGL/NSG open to opportunities to improve IQ programs</t>
  </si>
  <si>
    <t>PGL /NSG currently offer H&amp;S through IQ programs</t>
  </si>
  <si>
    <t>PGL / NSG are currently offering AHNC</t>
  </si>
  <si>
    <t xml:space="preserve">Utility currently coordinates between IQ and market rate programs and provides a one stop shop model </t>
  </si>
  <si>
    <t>Will evaluate as implementation strategy</t>
  </si>
  <si>
    <t>Second part of proposal is already occurring today - customer call center refers customers to EE program after bill affordability issues. Currently developing IQ website which could include information on bill affordability as well.</t>
  </si>
  <si>
    <t>Utility has efforts underway to address</t>
  </si>
  <si>
    <t>PGL / NSG support the development and implementation of an enhanced portfolio diversity plan and have included initial thoughts in draft 2022-2025 plan</t>
  </si>
  <si>
    <t>Utility could consider through R&amp;D efforts</t>
  </si>
  <si>
    <t>The SAG discussion has occurred, AIC is supportive of increasing the level of diversity within the EE workforce in Illinois.  AIC has established numerous successful workforce development efforts and will continue to develop those.  Accomplishment of those objectives can continue to be disccused.  We have procured SEDAC for efforts relative to workforce development that will further these efforts.</t>
  </si>
  <si>
    <t>ComEd is open to this idea and spoke to submitter; discussions ongoing.</t>
  </si>
  <si>
    <t>Utility Responses to Proposed Energy Efficiency Ideas - October 2020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</si>
</sst>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u/>
      <sz val="11"/>
      <color theme="10"/>
      <name val="Calibri"/>
      <family val="2"/>
      <scheme val="minor"/>
    </font>
    <font>
      <sz val="10"/>
      <color theme="1"/>
      <name val="Arial"/>
      <family val="2"/>
    </font>
    <font>
      <u/>
      <sz val="10"/>
      <color theme="10"/>
      <name val="Calibri"/>
      <family val="2"/>
      <scheme val="minor"/>
    </font>
    <font>
      <u/>
      <sz val="10"/>
      <color theme="10"/>
      <name val="Arial"/>
      <family val="2"/>
    </font>
    <font>
      <sz val="10"/>
      <color theme="1"/>
      <name val="Calibri"/>
      <family val="2"/>
      <scheme val="minor"/>
    </font>
    <font>
      <u/>
      <sz val="10"/>
      <color theme="1"/>
      <name val="Arial"/>
      <family val="2"/>
    </font>
    <font>
      <i/>
      <sz val="10"/>
      <color theme="1"/>
      <name val="Arial"/>
      <family val="2"/>
    </font>
    <font>
      <sz val="11"/>
      <color theme="1"/>
      <name val="Calibri"/>
      <family val="2"/>
      <scheme val="minor"/>
    </font>
    <font>
      <sz val="18"/>
      <color theme="3"/>
      <name val="Calibri Light"/>
      <family val="2"/>
      <scheme val="major"/>
    </font>
    <font>
      <b/>
      <sz val="11"/>
      <color theme="0"/>
      <name val="Calibri"/>
      <family val="2"/>
      <scheme val="minor"/>
    </font>
    <font>
      <i/>
      <sz val="11"/>
      <color rgb="FF7F7F7F"/>
      <name val="Calibri"/>
      <family val="2"/>
      <scheme val="minor"/>
    </font>
    <font>
      <b/>
      <sz val="11"/>
      <color theme="1"/>
      <name val="Calibri"/>
      <family val="2"/>
      <scheme val="minor"/>
    </font>
    <font>
      <sz val="11"/>
      <color theme="1"/>
      <name val="Calibri"/>
      <family val="2"/>
    </font>
    <font>
      <b/>
      <sz val="12"/>
      <color theme="1"/>
      <name val="Calibri"/>
      <family val="2"/>
      <scheme val="minor"/>
    </font>
    <font>
      <b/>
      <sz val="14"/>
      <color theme="1"/>
      <name val="Calibri"/>
      <family val="2"/>
      <scheme val="minor"/>
    </font>
    <font>
      <sz val="14"/>
      <color theme="3"/>
      <name val="Calibri Light"/>
      <family val="2"/>
      <scheme val="major"/>
    </font>
    <font>
      <b/>
      <sz val="16"/>
      <color theme="3"/>
      <name val="Calibri Light"/>
      <family val="2"/>
      <scheme val="major"/>
    </font>
    <font>
      <b/>
      <sz val="10"/>
      <color theme="1"/>
      <name val="Calibri"/>
      <family val="2"/>
      <scheme val="minor"/>
    </font>
    <font>
      <b/>
      <u/>
      <sz val="10"/>
      <color theme="10"/>
      <name val="Calibri"/>
      <family val="2"/>
      <scheme val="minor"/>
    </font>
    <font>
      <b/>
      <sz val="13"/>
      <color theme="1"/>
      <name val="Calibri"/>
      <family val="2"/>
      <scheme val="minor"/>
    </font>
    <font>
      <sz val="8"/>
      <name val="Calibri"/>
      <family val="2"/>
      <scheme val="minor"/>
    </font>
    <font>
      <b/>
      <i/>
      <sz val="13"/>
      <color theme="1"/>
      <name val="Calibri"/>
      <family val="2"/>
      <scheme val="minor"/>
    </font>
    <font>
      <sz val="11"/>
      <name val="Calibri"/>
      <family val="2"/>
      <scheme val="minor"/>
    </font>
    <font>
      <b/>
      <sz val="12"/>
      <color rgb="FFC00000"/>
      <name val="Calibri"/>
      <family val="2"/>
      <scheme val="minor"/>
    </font>
    <font>
      <b/>
      <sz val="10"/>
      <color rgb="FFC00000"/>
      <name val="Calibri"/>
      <family val="2"/>
      <scheme val="minor"/>
    </font>
    <font>
      <b/>
      <u/>
      <sz val="10"/>
      <color rgb="FFC00000"/>
      <name val="Calibri"/>
      <family val="2"/>
      <scheme val="minor"/>
    </font>
    <font>
      <sz val="10"/>
      <color rgb="FFC00000"/>
      <name val="Calibri"/>
      <family val="2"/>
      <scheme val="minor"/>
    </font>
    <font>
      <sz val="11"/>
      <color rgb="FFC00000"/>
      <name val="Calibri"/>
      <family val="2"/>
      <scheme val="minor"/>
    </font>
    <font>
      <b/>
      <sz val="12"/>
      <name val="Calibri"/>
      <family val="2"/>
      <scheme val="minor"/>
    </font>
    <font>
      <sz val="12"/>
      <color theme="1"/>
      <name val="Calibri"/>
      <family val="2"/>
      <scheme val="minor"/>
    </font>
    <font>
      <sz val="10"/>
      <name val="Calibri"/>
      <family val="2"/>
      <scheme val="minor"/>
    </font>
    <font>
      <b/>
      <u/>
      <sz val="13"/>
      <name val="Calibri"/>
      <family val="2"/>
      <scheme val="minor"/>
    </font>
    <font>
      <b/>
      <i/>
      <sz val="13"/>
      <name val="Calibri"/>
      <family val="2"/>
      <scheme val="minor"/>
    </font>
    <font>
      <b/>
      <sz val="10"/>
      <name val="Calibri"/>
      <family val="2"/>
      <scheme val="minor"/>
    </font>
    <font>
      <b/>
      <u/>
      <sz val="10"/>
      <name val="Calibri"/>
      <family val="2"/>
      <scheme val="minor"/>
    </font>
    <font>
      <u/>
      <sz val="10"/>
      <name val="Calibri"/>
      <family val="2"/>
      <scheme val="minor"/>
    </font>
    <font>
      <b/>
      <sz val="10"/>
      <color theme="9" tint="0.39997558519241921"/>
      <name val="Calibri"/>
      <family val="2"/>
      <scheme val="minor"/>
    </font>
    <font>
      <i/>
      <sz val="10"/>
      <color theme="1"/>
      <name val="Calibri"/>
      <family val="2"/>
      <scheme val="minor"/>
    </font>
    <font>
      <b/>
      <sz val="10"/>
      <color theme="0" tint="-0.34998626667073579"/>
      <name val="Calibri"/>
      <family val="2"/>
      <scheme val="minor"/>
    </font>
    <font>
      <i/>
      <u/>
      <sz val="10"/>
      <color theme="1"/>
      <name val="Calibri"/>
      <family val="2"/>
      <scheme val="minor"/>
    </font>
    <font>
      <b/>
      <sz val="10"/>
      <color theme="7" tint="-0.249977111117893"/>
      <name val="Calibri"/>
      <family val="2"/>
      <scheme val="minor"/>
    </font>
    <font>
      <b/>
      <sz val="10"/>
      <color theme="9"/>
      <name val="Calibri"/>
      <family val="2"/>
      <scheme val="minor"/>
    </font>
  </fonts>
  <fills count="13">
    <fill>
      <patternFill patternType="none"/>
    </fill>
    <fill>
      <patternFill patternType="gray125"/>
    </fill>
    <fill>
      <patternFill patternType="solid">
        <fgColor rgb="FFFFFFCC"/>
      </patternFill>
    </fill>
    <fill>
      <patternFill patternType="solid">
        <fgColor theme="1"/>
        <bgColor theme="1"/>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4"/>
        <bgColor theme="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applyNumberFormat="0" applyFill="0" applyBorder="0" applyAlignment="0" applyProtection="0"/>
    <xf numFmtId="0" fontId="9" fillId="0" borderId="0" applyNumberFormat="0" applyFill="0" applyBorder="0" applyAlignment="0" applyProtection="0"/>
    <xf numFmtId="0" fontId="8" fillId="2" borderId="2" applyNumberFormat="0" applyFont="0" applyAlignment="0" applyProtection="0"/>
    <xf numFmtId="0" fontId="11" fillId="0" borderId="0" applyNumberFormat="0" applyFill="0" applyBorder="0" applyAlignment="0" applyProtection="0"/>
  </cellStyleXfs>
  <cellXfs count="164">
    <xf numFmtId="0" fontId="0" fillId="0" borderId="0" xfId="0"/>
    <xf numFmtId="0" fontId="2" fillId="0" borderId="1" xfId="0" applyFont="1" applyBorder="1" applyAlignment="1">
      <alignment horizontal="left" vertical="center"/>
    </xf>
    <xf numFmtId="0" fontId="2" fillId="0" borderId="1" xfId="0" applyFont="1" applyBorder="1" applyAlignment="1">
      <alignment vertical="center"/>
    </xf>
    <xf numFmtId="0" fontId="1" fillId="0" borderId="1" xfId="1" applyFill="1" applyBorder="1" applyAlignment="1">
      <alignment vertical="center"/>
    </xf>
    <xf numFmtId="0" fontId="10" fillId="3" borderId="0" xfId="0" applyFont="1" applyFill="1"/>
    <xf numFmtId="0" fontId="0" fillId="0" borderId="3" xfId="0" applyBorder="1"/>
    <xf numFmtId="0" fontId="2" fillId="0" borderId="3" xfId="0" applyFont="1" applyBorder="1" applyAlignment="1">
      <alignment horizontal="left" vertical="center"/>
    </xf>
    <xf numFmtId="0" fontId="2" fillId="0" borderId="3" xfId="0" applyFont="1" applyBorder="1" applyAlignment="1">
      <alignment vertical="center"/>
    </xf>
    <xf numFmtId="0" fontId="4" fillId="0" borderId="3" xfId="1" applyFont="1" applyFill="1" applyBorder="1" applyAlignment="1">
      <alignment vertical="center"/>
    </xf>
    <xf numFmtId="0" fontId="1" fillId="0" borderId="3" xfId="1" applyBorder="1" applyAlignment="1"/>
    <xf numFmtId="0" fontId="2" fillId="0" borderId="3" xfId="0" applyFont="1" applyBorder="1"/>
    <xf numFmtId="0" fontId="1" fillId="0" borderId="1" xfId="1" applyBorder="1" applyAlignment="1"/>
    <xf numFmtId="0" fontId="4" fillId="0" borderId="1" xfId="1" applyFont="1" applyFill="1" applyBorder="1" applyAlignment="1">
      <alignment vertical="center"/>
    </xf>
    <xf numFmtId="0" fontId="0" fillId="0" borderId="1" xfId="0" applyBorder="1"/>
    <xf numFmtId="0" fontId="4" fillId="0" borderId="0" xfId="1" applyFont="1" applyFill="1" applyBorder="1" applyAlignment="1">
      <alignment vertical="center"/>
    </xf>
    <xf numFmtId="0" fontId="0" fillId="0" borderId="0" xfId="0" applyFont="1"/>
    <xf numFmtId="0" fontId="0" fillId="0" borderId="0" xfId="0" applyBorder="1"/>
    <xf numFmtId="0" fontId="2" fillId="0" borderId="0" xfId="0" applyFont="1" applyBorder="1" applyAlignment="1">
      <alignment vertical="center"/>
    </xf>
    <xf numFmtId="0" fontId="10" fillId="3" borderId="0" xfId="0" applyFont="1" applyFill="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12" fillId="0" borderId="0" xfId="0" applyFont="1"/>
    <xf numFmtId="0" fontId="1" fillId="0" borderId="0" xfId="1" quotePrefix="1" applyFont="1" applyFill="1" applyBorder="1"/>
    <xf numFmtId="0" fontId="0" fillId="0" borderId="0" xfId="0" applyFont="1" applyAlignment="1">
      <alignment wrapText="1"/>
    </xf>
    <xf numFmtId="0" fontId="0" fillId="0" borderId="0" xfId="0" applyFont="1" applyAlignment="1">
      <alignment vertical="top" wrapText="1"/>
    </xf>
    <xf numFmtId="0" fontId="0" fillId="0" borderId="0" xfId="0" applyFont="1" applyAlignment="1">
      <alignment vertical="center"/>
    </xf>
    <xf numFmtId="0" fontId="8" fillId="2" borderId="2" xfId="3" applyFont="1"/>
    <xf numFmtId="0" fontId="11" fillId="0" borderId="0" xfId="4"/>
    <xf numFmtId="14" fontId="11" fillId="0" borderId="0" xfId="4" applyNumberFormat="1"/>
    <xf numFmtId="0" fontId="16" fillId="0" borderId="0" xfId="2" applyFont="1"/>
    <xf numFmtId="0" fontId="17" fillId="0" borderId="0" xfId="2" applyFont="1"/>
    <xf numFmtId="0" fontId="0" fillId="2" borderId="2" xfId="3" applyFont="1"/>
    <xf numFmtId="0" fontId="10" fillId="3" borderId="0" xfId="0" applyFont="1" applyFill="1" applyAlignment="1">
      <alignment wrapText="1"/>
    </xf>
    <xf numFmtId="0" fontId="2" fillId="0" borderId="3" xfId="0" applyFont="1" applyBorder="1" applyAlignment="1">
      <alignment vertical="center" wrapText="1"/>
    </xf>
    <xf numFmtId="0" fontId="0" fillId="0" borderId="3" xfId="0" applyBorder="1" applyAlignment="1">
      <alignment wrapText="1"/>
    </xf>
    <xf numFmtId="0" fontId="2" fillId="0" borderId="1" xfId="0" applyFont="1" applyBorder="1" applyAlignment="1">
      <alignment vertical="center" wrapText="1"/>
    </xf>
    <xf numFmtId="0" fontId="0" fillId="0" borderId="1" xfId="0" applyBorder="1" applyAlignment="1">
      <alignment wrapText="1"/>
    </xf>
    <xf numFmtId="0" fontId="0" fillId="0" borderId="0" xfId="0" applyAlignment="1">
      <alignment wrapText="1"/>
    </xf>
    <xf numFmtId="0" fontId="0" fillId="0" borderId="0" xfId="0" applyBorder="1" applyAlignment="1">
      <alignment wrapText="1"/>
    </xf>
    <xf numFmtId="0" fontId="2" fillId="0" borderId="0" xfId="0" applyFont="1" applyAlignment="1">
      <alignment vertical="center" wrapText="1"/>
    </xf>
    <xf numFmtId="0" fontId="10" fillId="3" borderId="0" xfId="0" applyFont="1" applyFill="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5"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3" fillId="0" borderId="0" xfId="1"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0" fillId="0" borderId="0" xfId="0" applyFont="1" applyAlignment="1">
      <alignment vertical="center" wrapText="1"/>
    </xf>
    <xf numFmtId="0" fontId="12" fillId="0" borderId="0" xfId="0" applyFont="1" applyAlignment="1">
      <alignment vertical="center"/>
    </xf>
    <xf numFmtId="0" fontId="11" fillId="0" borderId="0" xfId="4" applyAlignment="1">
      <alignment vertical="center"/>
    </xf>
    <xf numFmtId="0" fontId="23" fillId="0" borderId="0" xfId="4" applyFont="1" applyAlignment="1">
      <alignment vertical="center"/>
    </xf>
    <xf numFmtId="0" fontId="0" fillId="0" borderId="0" xfId="0" applyFont="1" applyAlignment="1">
      <alignment horizontal="center" vertical="center"/>
    </xf>
    <xf numFmtId="0" fontId="18" fillId="0" borderId="0" xfId="0" applyFont="1" applyFill="1" applyBorder="1" applyAlignment="1">
      <alignment horizontal="center" vertical="center" wrapText="1"/>
    </xf>
    <xf numFmtId="0" fontId="5" fillId="0" borderId="0" xfId="0" applyFont="1" applyAlignment="1">
      <alignment horizontal="center" vertical="center" wrapText="1"/>
    </xf>
    <xf numFmtId="0" fontId="28" fillId="0" borderId="0" xfId="0" applyFont="1" applyAlignment="1">
      <alignment wrapText="1"/>
    </xf>
    <xf numFmtId="0" fontId="29" fillId="4" borderId="1" xfId="4" applyFont="1" applyFill="1" applyBorder="1" applyAlignment="1">
      <alignment horizontal="center" vertical="center"/>
    </xf>
    <xf numFmtId="0" fontId="29" fillId="8" borderId="1" xfId="4" applyFont="1" applyFill="1" applyBorder="1" applyAlignment="1">
      <alignment horizontal="center" vertical="center"/>
    </xf>
    <xf numFmtId="0" fontId="29" fillId="7" borderId="1" xfId="4" applyFont="1" applyFill="1" applyBorder="1" applyAlignment="1">
      <alignment horizontal="center" vertical="center"/>
    </xf>
    <xf numFmtId="0" fontId="29" fillId="9" borderId="1" xfId="4" applyFont="1" applyFill="1" applyBorder="1" applyAlignment="1">
      <alignment horizontal="center" vertical="center"/>
    </xf>
    <xf numFmtId="0" fontId="29" fillId="6" borderId="1" xfId="4" applyFont="1" applyFill="1" applyBorder="1" applyAlignment="1">
      <alignment horizontal="center" vertical="center" wrapText="1"/>
    </xf>
    <xf numFmtId="0" fontId="0" fillId="0" borderId="0" xfId="0" applyFont="1" applyFill="1" applyAlignment="1">
      <alignment vertical="top" wrapText="1"/>
    </xf>
    <xf numFmtId="0" fontId="32" fillId="5" borderId="0" xfId="0" applyFont="1" applyFill="1" applyBorder="1" applyAlignment="1">
      <alignment horizontal="left" vertical="center"/>
    </xf>
    <xf numFmtId="0" fontId="29" fillId="5" borderId="0"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35" fillId="5" borderId="0" xfId="1" applyFont="1" applyFill="1" applyBorder="1" applyAlignment="1">
      <alignment horizontal="left" vertical="center" wrapText="1"/>
    </xf>
    <xf numFmtId="0" fontId="34" fillId="5" borderId="0" xfId="0" applyFont="1" applyFill="1" applyBorder="1" applyAlignment="1">
      <alignment horizontal="center" vertical="center" wrapText="1"/>
    </xf>
    <xf numFmtId="0" fontId="31" fillId="5" borderId="0" xfId="0" applyFont="1" applyFill="1" applyAlignment="1">
      <alignment horizontal="center" vertical="center" wrapText="1"/>
    </xf>
    <xf numFmtId="0" fontId="33" fillId="5" borderId="0" xfId="0" applyFont="1" applyFill="1" applyBorder="1" applyAlignment="1">
      <alignment horizontal="left" vertical="center"/>
    </xf>
    <xf numFmtId="0" fontId="36" fillId="5" borderId="0" xfId="1" applyFont="1" applyFill="1" applyBorder="1" applyAlignment="1">
      <alignment horizontal="left" vertical="center" wrapText="1"/>
    </xf>
    <xf numFmtId="0" fontId="14" fillId="5" borderId="0"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3" fillId="5" borderId="0" xfId="1" applyFont="1" applyFill="1" applyBorder="1" applyAlignment="1">
      <alignment horizontal="left" vertical="center" wrapText="1"/>
    </xf>
    <xf numFmtId="0" fontId="18" fillId="5" borderId="0" xfId="0" applyFont="1" applyFill="1" applyBorder="1" applyAlignment="1">
      <alignment horizontal="center" vertical="center" wrapText="1"/>
    </xf>
    <xf numFmtId="0" fontId="5" fillId="5" borderId="0" xfId="0" applyFont="1" applyFill="1" applyAlignment="1">
      <alignment horizontal="center" vertical="center" wrapText="1"/>
    </xf>
    <xf numFmtId="0" fontId="19" fillId="5" borderId="0" xfId="1" applyFont="1" applyFill="1" applyBorder="1" applyAlignment="1">
      <alignment horizontal="left" vertical="center" wrapText="1"/>
    </xf>
    <xf numFmtId="0" fontId="29" fillId="11" borderId="1" xfId="4" applyFont="1" applyFill="1" applyBorder="1" applyAlignment="1">
      <alignment horizontal="center" vertical="center"/>
    </xf>
    <xf numFmtId="0" fontId="24" fillId="5" borderId="0" xfId="0" applyFont="1" applyFill="1" applyBorder="1" applyAlignment="1">
      <alignment horizontal="left" vertical="center" wrapText="1"/>
    </xf>
    <xf numFmtId="0" fontId="25" fillId="5" borderId="0" xfId="0" applyFont="1" applyFill="1" applyBorder="1" applyAlignment="1">
      <alignment horizontal="left" vertical="center" wrapText="1"/>
    </xf>
    <xf numFmtId="0" fontId="26" fillId="5" borderId="0" xfId="1" applyFont="1" applyFill="1" applyBorder="1" applyAlignment="1">
      <alignment horizontal="left" vertical="center" wrapText="1"/>
    </xf>
    <xf numFmtId="0" fontId="25" fillId="5" borderId="0" xfId="0" applyFont="1" applyFill="1" applyBorder="1" applyAlignment="1">
      <alignment horizontal="center" vertical="center" wrapText="1"/>
    </xf>
    <xf numFmtId="0" fontId="27" fillId="5" borderId="0" xfId="0" applyFont="1" applyFill="1" applyAlignment="1">
      <alignment horizontal="center" vertical="center" wrapText="1"/>
    </xf>
    <xf numFmtId="0" fontId="31" fillId="8" borderId="1" xfId="4" applyFont="1" applyFill="1" applyBorder="1" applyAlignment="1">
      <alignment horizontal="left" vertical="center" wrapText="1"/>
    </xf>
    <xf numFmtId="0" fontId="31" fillId="7" borderId="1" xfId="4" applyFont="1" applyFill="1" applyBorder="1" applyAlignment="1">
      <alignment horizontal="left" vertical="center" wrapText="1"/>
    </xf>
    <xf numFmtId="0" fontId="31" fillId="6" borderId="1" xfId="4" applyFont="1" applyFill="1" applyBorder="1" applyAlignment="1">
      <alignment horizontal="left" vertical="center" wrapText="1"/>
    </xf>
    <xf numFmtId="0" fontId="31" fillId="10" borderId="1" xfId="4" applyFont="1" applyFill="1" applyBorder="1" applyAlignment="1">
      <alignment horizontal="left" vertical="center" wrapText="1"/>
    </xf>
    <xf numFmtId="0" fontId="31" fillId="8" borderId="1" xfId="4" applyFont="1" applyFill="1" applyBorder="1" applyAlignment="1">
      <alignment horizontal="left" vertical="center"/>
    </xf>
    <xf numFmtId="0" fontId="5" fillId="11" borderId="1" xfId="0" applyFont="1" applyFill="1" applyBorder="1" applyAlignment="1">
      <alignment vertical="center" wrapText="1"/>
    </xf>
    <xf numFmtId="0" fontId="5" fillId="11" borderId="1" xfId="0" applyFont="1" applyFill="1" applyBorder="1" applyAlignment="1">
      <alignment horizontal="left" vertical="center" wrapText="1"/>
    </xf>
    <xf numFmtId="0" fontId="34" fillId="6" borderId="1" xfId="4" applyFont="1" applyFill="1" applyBorder="1" applyAlignment="1">
      <alignment horizontal="center" vertical="center" wrapText="1"/>
    </xf>
    <xf numFmtId="0" fontId="34" fillId="9" borderId="1" xfId="4" applyFont="1" applyFill="1" applyBorder="1" applyAlignment="1">
      <alignment horizontal="center" vertical="center"/>
    </xf>
    <xf numFmtId="0" fontId="31" fillId="9" borderId="1" xfId="4" applyFont="1" applyFill="1" applyBorder="1" applyAlignment="1">
      <alignment horizontal="left" vertical="center" wrapText="1"/>
    </xf>
    <xf numFmtId="0" fontId="31" fillId="4" borderId="1" xfId="4" applyFont="1" applyFill="1" applyBorder="1" applyAlignment="1">
      <alignment horizontal="left" vertical="center" wrapText="1"/>
    </xf>
    <xf numFmtId="0" fontId="31" fillId="8" borderId="1" xfId="1" applyFont="1" applyFill="1" applyBorder="1" applyAlignment="1">
      <alignment horizontal="left" vertical="center" wrapText="1"/>
    </xf>
    <xf numFmtId="0" fontId="5" fillId="8" borderId="1" xfId="0" applyFont="1" applyFill="1" applyBorder="1" applyAlignment="1">
      <alignment vertical="center" wrapText="1"/>
    </xf>
    <xf numFmtId="0" fontId="5" fillId="8"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33" fillId="5" borderId="1" xfId="0" applyFont="1" applyFill="1" applyBorder="1" applyAlignment="1">
      <alignment horizontal="left" vertical="center"/>
    </xf>
    <xf numFmtId="0" fontId="29" fillId="5" borderId="1" xfId="0" applyFont="1" applyFill="1" applyBorder="1" applyAlignment="1">
      <alignment horizontal="left" vertical="center" wrapText="1"/>
    </xf>
    <xf numFmtId="0" fontId="34" fillId="5" borderId="1" xfId="0" applyFont="1" applyFill="1" applyBorder="1" applyAlignment="1">
      <alignment horizontal="left" vertical="center" wrapText="1"/>
    </xf>
    <xf numFmtId="0" fontId="36" fillId="5" borderId="1" xfId="1" applyFont="1" applyFill="1" applyBorder="1" applyAlignment="1">
      <alignment horizontal="left" vertical="center" wrapText="1"/>
    </xf>
    <xf numFmtId="0" fontId="34" fillId="5"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5" fillId="0" borderId="1" xfId="0" applyFont="1" applyFill="1" applyBorder="1" applyAlignment="1">
      <alignment vertical="center" wrapText="1"/>
    </xf>
    <xf numFmtId="0" fontId="1" fillId="0" borderId="1" xfId="1" applyFont="1" applyFill="1" applyBorder="1" applyAlignment="1">
      <alignment vertical="center" wrapText="1"/>
    </xf>
    <xf numFmtId="0" fontId="3" fillId="0" borderId="1" xfId="1" applyFont="1" applyFill="1" applyBorder="1" applyAlignment="1">
      <alignment vertical="center" wrapText="1"/>
    </xf>
    <xf numFmtId="0" fontId="15"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5" fillId="6" borderId="1" xfId="0" applyFont="1" applyFill="1" applyBorder="1" applyAlignment="1">
      <alignment vertical="center" wrapText="1"/>
    </xf>
    <xf numFmtId="0" fontId="5" fillId="9" borderId="1" xfId="0" applyFont="1" applyFill="1" applyBorder="1" applyAlignment="1">
      <alignment vertical="center" wrapText="1"/>
    </xf>
    <xf numFmtId="0" fontId="5" fillId="7" borderId="1" xfId="0" applyFont="1" applyFill="1" applyBorder="1" applyAlignment="1">
      <alignment horizontal="left" vertical="center" wrapText="1"/>
    </xf>
    <xf numFmtId="0" fontId="5" fillId="7" borderId="1" xfId="0" applyFont="1" applyFill="1" applyBorder="1" applyAlignment="1">
      <alignment vertical="center" wrapText="1"/>
    </xf>
    <xf numFmtId="0" fontId="20" fillId="0" borderId="1" xfId="0" applyFont="1" applyFill="1" applyBorder="1" applyAlignment="1">
      <alignment vertical="center" wrapText="1"/>
    </xf>
    <xf numFmtId="0" fontId="5" fillId="4"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31" fillId="6" borderId="1" xfId="0" applyFont="1" applyFill="1" applyBorder="1" applyAlignment="1">
      <alignment horizontal="left" vertical="center" wrapText="1"/>
    </xf>
    <xf numFmtId="0" fontId="5" fillId="0" borderId="1" xfId="0" applyFont="1" applyFill="1" applyBorder="1" applyAlignment="1">
      <alignment vertical="top" wrapText="1"/>
    </xf>
    <xf numFmtId="0" fontId="1" fillId="0" borderId="1" xfId="1" applyFill="1" applyBorder="1" applyAlignment="1">
      <alignment vertical="center" wrapText="1"/>
    </xf>
    <xf numFmtId="0" fontId="5" fillId="0" borderId="1"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31" fillId="7" borderId="1" xfId="1" applyFont="1" applyFill="1" applyBorder="1" applyAlignment="1">
      <alignment horizontal="left" vertical="center" wrapText="1"/>
    </xf>
    <xf numFmtId="0" fontId="31" fillId="9" borderId="1" xfId="1" applyFont="1" applyFill="1" applyBorder="1" applyAlignment="1">
      <alignment horizontal="left" vertical="center" wrapText="1"/>
    </xf>
    <xf numFmtId="0" fontId="5" fillId="6" borderId="1" xfId="0" applyFont="1" applyFill="1" applyBorder="1" applyAlignment="1">
      <alignment horizontal="left" vertical="top" wrapText="1"/>
    </xf>
    <xf numFmtId="0" fontId="0" fillId="0" borderId="1" xfId="0" applyFont="1" applyFill="1" applyBorder="1" applyAlignment="1">
      <alignment wrapText="1"/>
    </xf>
    <xf numFmtId="0" fontId="29" fillId="0" borderId="0" xfId="4" applyFont="1" applyFill="1" applyBorder="1" applyAlignment="1">
      <alignment horizontal="center" vertical="center"/>
    </xf>
    <xf numFmtId="0" fontId="30" fillId="0" borderId="0" xfId="0" applyFont="1" applyFill="1" applyBorder="1" applyAlignment="1">
      <alignment horizontal="left" vertical="center" wrapText="1"/>
    </xf>
    <xf numFmtId="0" fontId="10" fillId="12" borderId="1" xfId="0" applyFont="1" applyFill="1" applyBorder="1" applyAlignment="1">
      <alignment horizontal="center" vertical="center" wrapText="1"/>
    </xf>
    <xf numFmtId="0" fontId="34" fillId="9" borderId="1" xfId="4" applyFont="1" applyFill="1" applyBorder="1" applyAlignment="1">
      <alignment horizontal="left" vertical="center" wrapText="1"/>
    </xf>
    <xf numFmtId="0" fontId="18" fillId="6" borderId="1" xfId="0" applyFont="1" applyFill="1" applyBorder="1" applyAlignment="1">
      <alignment horizontal="left" vertical="center" wrapText="1"/>
    </xf>
    <xf numFmtId="0" fontId="18" fillId="7" borderId="1" xfId="0" applyFont="1" applyFill="1" applyBorder="1" applyAlignment="1">
      <alignment horizontal="left" vertical="center" wrapText="1"/>
    </xf>
    <xf numFmtId="0" fontId="34" fillId="6" borderId="1" xfId="0" applyFont="1" applyFill="1" applyBorder="1" applyAlignment="1">
      <alignment horizontal="left" vertical="center" wrapText="1"/>
    </xf>
    <xf numFmtId="0" fontId="18" fillId="9" borderId="1" xfId="0" applyFont="1" applyFill="1" applyBorder="1" applyAlignment="1">
      <alignment horizontal="left" vertical="center" wrapText="1"/>
    </xf>
    <xf numFmtId="0" fontId="34" fillId="6" borderId="1" xfId="4" applyFont="1" applyFill="1" applyBorder="1" applyAlignment="1">
      <alignment horizontal="left" vertical="center" wrapText="1"/>
    </xf>
    <xf numFmtId="0" fontId="34" fillId="7" borderId="1" xfId="4" applyFont="1" applyFill="1" applyBorder="1" applyAlignment="1">
      <alignment horizontal="left" vertical="center" wrapText="1"/>
    </xf>
    <xf numFmtId="0" fontId="31" fillId="5" borderId="0" xfId="0" applyFont="1" applyFill="1" applyBorder="1" applyAlignment="1">
      <alignment horizontal="center" vertical="center" wrapText="1"/>
    </xf>
    <xf numFmtId="0" fontId="18" fillId="8" borderId="1" xfId="0" applyFont="1" applyFill="1" applyBorder="1" applyAlignment="1">
      <alignment horizontal="left" vertical="center" wrapText="1"/>
    </xf>
    <xf numFmtId="0" fontId="34" fillId="8" borderId="7" xfId="4" applyFont="1" applyFill="1" applyBorder="1" applyAlignment="1">
      <alignment horizontal="left" vertical="center" wrapText="1"/>
    </xf>
    <xf numFmtId="0" fontId="34" fillId="8" borderId="1" xfId="4" applyFont="1" applyFill="1" applyBorder="1" applyAlignment="1">
      <alignment horizontal="left" vertical="center" wrapText="1"/>
    </xf>
    <xf numFmtId="0" fontId="34" fillId="4" borderId="1" xfId="4" applyFont="1" applyFill="1" applyBorder="1" applyAlignment="1">
      <alignment horizontal="left" vertical="center" wrapText="1"/>
    </xf>
    <xf numFmtId="0" fontId="34" fillId="8" borderId="1" xfId="1" applyFont="1" applyFill="1" applyBorder="1" applyAlignment="1">
      <alignment horizontal="left" vertical="center" wrapText="1"/>
    </xf>
    <xf numFmtId="0" fontId="34" fillId="7" borderId="1" xfId="0" applyFont="1" applyFill="1" applyBorder="1" applyAlignment="1">
      <alignment vertical="center" wrapText="1"/>
    </xf>
    <xf numFmtId="0" fontId="34" fillId="4" borderId="1" xfId="0" applyFont="1" applyFill="1" applyBorder="1" applyAlignment="1">
      <alignment horizontal="left" vertical="center" wrapText="1"/>
    </xf>
    <xf numFmtId="0" fontId="30" fillId="11" borderId="1" xfId="0" applyFont="1" applyFill="1" applyBorder="1" applyAlignment="1">
      <alignment horizontal="left" vertical="center" wrapText="1"/>
    </xf>
    <xf numFmtId="0" fontId="30" fillId="9" borderId="4"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30" fillId="9" borderId="6" xfId="0" applyFont="1" applyFill="1" applyBorder="1" applyAlignment="1">
      <alignment horizontal="left" vertical="center" wrapText="1"/>
    </xf>
    <xf numFmtId="0" fontId="29" fillId="5" borderId="1" xfId="4" applyFont="1" applyFill="1" applyBorder="1" applyAlignment="1">
      <alignment horizontal="center" vertical="center"/>
    </xf>
    <xf numFmtId="0" fontId="30" fillId="4" borderId="1" xfId="0" applyFont="1" applyFill="1" applyBorder="1" applyAlignment="1">
      <alignment horizontal="left" vertical="center" wrapText="1"/>
    </xf>
    <xf numFmtId="0" fontId="30" fillId="6" borderId="1" xfId="0" applyFont="1" applyFill="1" applyBorder="1" applyAlignment="1">
      <alignment horizontal="left" vertical="center" wrapText="1"/>
    </xf>
    <xf numFmtId="0" fontId="30" fillId="8" borderId="1" xfId="0" applyFont="1" applyFill="1" applyBorder="1" applyAlignment="1">
      <alignment horizontal="left" vertical="center" wrapText="1"/>
    </xf>
    <xf numFmtId="0" fontId="30" fillId="7"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34" fillId="10" borderId="1" xfId="4" applyFont="1" applyFill="1" applyBorder="1" applyAlignment="1">
      <alignment horizontal="left" vertical="center" wrapText="1"/>
    </xf>
    <xf numFmtId="0" fontId="18" fillId="8" borderId="1" xfId="0" applyFont="1" applyFill="1" applyBorder="1" applyAlignment="1">
      <alignment vertical="center" wrapText="1"/>
    </xf>
    <xf numFmtId="0" fontId="18" fillId="6" borderId="1" xfId="0" applyFont="1" applyFill="1" applyBorder="1" applyAlignment="1">
      <alignment vertical="center" wrapText="1"/>
    </xf>
    <xf numFmtId="0" fontId="34" fillId="7" borderId="1" xfId="1" applyFont="1" applyFill="1" applyBorder="1" applyAlignment="1">
      <alignment horizontal="left" vertical="center" wrapText="1"/>
    </xf>
  </cellXfs>
  <cellStyles count="5">
    <cellStyle name="Explanatory Text" xfId="4" builtinId="53"/>
    <cellStyle name="Hyperlink" xfId="1" builtinId="8"/>
    <cellStyle name="Normal" xfId="0" builtinId="0"/>
    <cellStyle name="Note" xfId="3" builtinId="10"/>
    <cellStyle name="Title" xfId="2" builtinId="15"/>
  </cellStyles>
  <dxfs count="124">
    <dxf>
      <fill>
        <patternFill patternType="solid">
          <fgColor indexed="64"/>
          <bgColor theme="2"/>
        </patternFill>
      </fill>
    </dxf>
    <dxf>
      <alignment horizontal="general" vertical="bottom" textRotation="0" wrapText="0" indent="0" justifyLastLine="0" shrinkToFit="0" readingOrder="0"/>
      <border diagonalUp="0" diagonalDown="0">
        <left/>
        <right/>
        <top style="thin">
          <color theme="1"/>
        </top>
        <bottom/>
        <vertical/>
        <horizontal/>
      </border>
    </dxf>
    <dxf>
      <fill>
        <patternFill patternType="solid">
          <fgColor indexed="64"/>
          <bgColor theme="2"/>
        </patternFill>
      </fill>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patternFill>
      </fill>
    </dxf>
    <dxf>
      <alignment horizontal="general"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ertAlign val="baseline"/>
        <sz val="11"/>
        <color theme="10"/>
        <name val="Calibri"/>
        <scheme val="minor"/>
      </font>
      <fill>
        <patternFill patternType="solid">
          <fgColor indexed="64"/>
          <bgColor theme="2"/>
        </patternFill>
      </fill>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theme="10"/>
        <name val="Calibri"/>
        <scheme val="minor"/>
      </font>
      <fill>
        <patternFill patternType="solid">
          <fgColor indexed="64"/>
          <bgColor theme="2"/>
        </patternFill>
      </fill>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patternFill>
      </fill>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patternFill>
      </fill>
    </dxf>
    <dxf>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2"/>
        </patternFill>
      </fill>
    </dxf>
    <dxf>
      <alignment horizontal="general" vertical="bottom" textRotation="0" wrapText="0" indent="0" justifyLastLine="0" shrinkToFit="0" readingOrder="0"/>
      <border diagonalUp="0" diagonalDown="0" outline="0">
        <left/>
        <right/>
        <top style="thin">
          <color theme="1"/>
        </top>
        <bottom/>
      </border>
    </dxf>
    <dxf>
      <fill>
        <patternFill patternType="solid">
          <fgColor indexed="64"/>
          <bgColor theme="2"/>
        </patternFill>
      </fill>
    </dxf>
    <dxf>
      <alignment horizontal="general" vertical="center" textRotation="0" wrapText="1" indent="0" justifyLastLine="0" shrinkToFit="0" readingOrder="0"/>
      <border diagonalUp="0" diagonalDown="0" outline="0">
        <left/>
        <right/>
        <top style="thin">
          <color theme="1"/>
        </top>
        <bottom/>
      </border>
    </dxf>
    <dxf>
      <fill>
        <patternFill patternType="solid">
          <fgColor indexed="64"/>
          <bgColor theme="2"/>
        </patternFill>
      </fill>
    </dxf>
    <dxf>
      <alignment horizontal="general" vertical="bottom" textRotation="0" wrapText="0" indent="0" justifyLastLine="0" shrinkToFit="0" readingOrder="0"/>
      <border diagonalUp="0" diagonalDown="0" outline="0">
        <left/>
        <right/>
        <top style="thin">
          <color theme="1"/>
        </top>
        <bottom/>
      </border>
    </dxf>
    <dxf>
      <fill>
        <patternFill patternType="solid">
          <fgColor indexed="64"/>
          <bgColor theme="2"/>
        </patternFill>
      </fill>
    </dxf>
    <dxf>
      <alignment horizontal="general" vertical="bottom" textRotation="0" wrapText="0" indent="0" justifyLastLine="0" shrinkToFit="0" readingOrder="0"/>
      <border diagonalUp="0" diagonalDown="0">
        <left/>
        <right/>
        <top style="thin">
          <color theme="1"/>
        </top>
        <bottom/>
        <vertical/>
        <horizontal/>
      </border>
    </dxf>
    <dxf>
      <fill>
        <patternFill patternType="solid">
          <fgColor indexed="64"/>
          <bgColor theme="2"/>
        </patternFill>
      </fill>
    </dxf>
    <dxf>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2"/>
        </patternFill>
      </fill>
    </dxf>
    <dxf>
      <alignment horizontal="center" vertical="bottom" textRotation="0" wrapText="0" indent="0" justifyLastLine="0" shrinkToFit="0" readingOrder="0"/>
      <border diagonalUp="0" diagonalDown="0" outline="0">
        <left/>
        <right/>
        <top style="thin">
          <color theme="1"/>
        </top>
        <bottom/>
      </border>
    </dxf>
    <dxf>
      <fill>
        <patternFill patternType="solid">
          <fgColor indexed="64"/>
          <bgColor theme="2"/>
        </patternFill>
      </fill>
    </dxf>
    <dxf>
      <border outline="0">
        <left style="thin">
          <color theme="1"/>
        </left>
        <right style="thin">
          <color theme="1"/>
        </right>
        <top style="thin">
          <color theme="1"/>
        </top>
        <bottom style="thin">
          <color theme="1"/>
        </bottom>
      </border>
    </dxf>
    <dxf>
      <alignment horizontal="general"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solid">
          <fgColor indexed="64"/>
          <bgColor theme="2"/>
        </patternFill>
      </fill>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ont>
        <b val="0"/>
        <i val="0"/>
        <strike val="0"/>
        <condense val="0"/>
        <extend val="0"/>
        <outline val="0"/>
        <shadow val="0"/>
        <u/>
        <vertAlign val="baseline"/>
        <sz val="11"/>
        <color theme="10"/>
        <name val="Calibri"/>
        <scheme val="minor"/>
      </font>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b/>
        <strike val="0"/>
        <outline val="0"/>
        <shadow val="0"/>
        <u val="none"/>
        <vertAlign val="baseline"/>
        <sz val="14"/>
        <color theme="1"/>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u val="none"/>
        <vertAlign val="baseline"/>
        <sz val="10"/>
        <color theme="1"/>
        <name val="Calibri"/>
        <scheme val="minor"/>
      </font>
      <alignment vertical="center" textRotation="0" wrapText="1" indent="0" justifyLastLine="0" shrinkToFit="0" readingOrder="0"/>
    </dxf>
    <dxf>
      <font>
        <strike val="0"/>
        <outline val="0"/>
        <shadow val="0"/>
        <vertAlign val="baseline"/>
        <sz val="10"/>
        <name val="Calibri"/>
        <scheme val="minor"/>
      </font>
      <fill>
        <patternFill patternType="solid">
          <fgColor indexed="64"/>
          <bgColor theme="2"/>
        </patternFill>
      </fill>
      <alignment vertical="center" textRotation="0" wrapText="1" indent="0" justifyLastLine="0" shrinkToFit="0" readingOrder="0"/>
    </dxf>
    <dxf>
      <font>
        <strike val="0"/>
        <outline val="0"/>
        <shadow val="0"/>
        <vertAlign val="baseline"/>
        <name val="Calibri"/>
        <scheme val="minor"/>
      </font>
      <alignment vertical="center" textRotation="0" wrapText="1" indent="0" justifyLastLine="0" shrinkToFit="0" readingOrder="0"/>
    </dxf>
    <dxf>
      <border>
        <bottom style="thin">
          <color indexed="64"/>
        </bottom>
      </border>
    </dxf>
    <dxf>
      <font>
        <strike val="0"/>
        <outline val="0"/>
        <shadow val="0"/>
        <u val="none"/>
        <vertAlign val="baseline"/>
        <sz val="11"/>
        <color theme="1"/>
        <name val="Calibri"/>
        <scheme val="minor"/>
      </font>
      <alignmen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ill>
        <patternFill patternType="solid">
          <fgColor indexed="64"/>
          <bgColor theme="2"/>
        </patternFill>
      </fill>
    </dxf>
    <dxf>
      <font>
        <strike val="0"/>
        <outline val="0"/>
        <shadow val="0"/>
        <vertAlign val="baseline"/>
        <sz val="10"/>
        <name val="Calibri"/>
        <scheme val="minor"/>
      </font>
    </dxf>
    <dxf>
      <font>
        <b val="0"/>
        <i val="0"/>
        <strike val="0"/>
        <condense val="0"/>
        <extend val="0"/>
        <outline val="0"/>
        <shadow val="0"/>
        <u/>
        <vertAlign val="baseline"/>
        <sz val="11"/>
        <color theme="10"/>
        <name val="Calibri"/>
        <scheme val="minor"/>
      </font>
      <fill>
        <patternFill patternType="solid">
          <fgColor indexed="64"/>
          <bgColor theme="2"/>
        </patternFill>
      </fill>
    </dxf>
    <dxf>
      <font>
        <b val="0"/>
        <i val="0"/>
        <strike val="0"/>
        <condense val="0"/>
        <extend val="0"/>
        <outline val="0"/>
        <shadow val="0"/>
        <u val="none"/>
        <vertAlign val="baseline"/>
        <sz val="10"/>
        <color auto="1"/>
        <name val="Calibri"/>
        <scheme val="minor"/>
      </font>
      <fill>
        <patternFill patternType="solid">
          <fgColor indexed="64"/>
          <bgColor theme="7" tint="0.5999938962981048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theme="10"/>
        <name val="Calibri"/>
        <scheme val="minor"/>
      </font>
      <fill>
        <patternFill patternType="solid">
          <fgColor indexed="64"/>
          <bgColor theme="2"/>
        </patternFill>
      </fill>
    </dxf>
    <dxf>
      <font>
        <b val="0"/>
        <i val="0"/>
        <strike val="0"/>
        <condense val="0"/>
        <extend val="0"/>
        <outline val="0"/>
        <shadow val="0"/>
        <u/>
        <vertAlign val="baseline"/>
        <sz val="10"/>
        <color theme="10"/>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ertAlign val="baseline"/>
        <sz val="11"/>
        <color theme="10"/>
        <name val="Calibri"/>
        <scheme val="minor"/>
      </font>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b/>
        <strike val="0"/>
        <outline val="0"/>
        <shadow val="0"/>
        <u val="none"/>
        <vertAlign val="baseline"/>
        <sz val="12"/>
        <color theme="1"/>
        <name val="Calibri"/>
        <scheme val="minor"/>
      </font>
      <alignment vertical="center" textRotation="0"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indent="0" justifyLastLine="0" shrinkToFit="0" readingOrder="0"/>
    </dxf>
    <dxf>
      <font>
        <strike val="0"/>
        <outline val="0"/>
        <shadow val="0"/>
        <vertAlign val="baseline"/>
        <name val="Calibri"/>
        <scheme val="minor"/>
      </font>
      <fill>
        <patternFill patternType="solid">
          <fgColor indexed="64"/>
          <bgColor theme="2"/>
        </patternFill>
      </fill>
      <alignment textRotation="0" wrapText="1" indent="0" justifyLastLine="0" shrinkToFit="0" readingOrder="0"/>
    </dxf>
    <dxf>
      <font>
        <strike val="0"/>
        <outline val="0"/>
        <shadow val="0"/>
        <vertAlign val="baseline"/>
        <sz val="10"/>
        <name val="Calibri"/>
        <scheme val="minor"/>
      </font>
    </dxf>
    <dxf>
      <font>
        <strike val="0"/>
        <outline val="0"/>
        <shadow val="0"/>
        <vertAlign val="baseline"/>
        <name val="Calibri"/>
        <scheme val="minor"/>
      </font>
    </dxf>
    <dxf>
      <font>
        <strike val="0"/>
        <outline val="0"/>
        <shadow val="0"/>
        <vertAlign val="baseline"/>
        <sz val="10"/>
        <name val="Calibri"/>
        <scheme val="minor"/>
      </font>
      <alignment horizontal="center" vertical="center" textRotation="0" indent="0" justifyLastLine="0" shrinkToFit="0" readingOrder="0"/>
      <border outline="0">
        <right style="thin">
          <color indexed="64"/>
        </right>
      </border>
    </dxf>
    <dxf>
      <font>
        <strike val="0"/>
        <outline val="0"/>
        <shadow val="0"/>
        <vertAlign val="baseline"/>
        <sz val="10"/>
        <name val="Calibri"/>
        <scheme val="minor"/>
      </font>
      <alignment horizontal="center" vertical="center" textRotation="0" indent="0" justifyLastLine="0" shrinkToFit="0" readingOrder="0"/>
    </dxf>
    <dxf>
      <fill>
        <patternFill patternType="solid">
          <fgColor indexed="64"/>
          <bgColor theme="2"/>
        </patternFill>
      </fill>
    </dxf>
    <dxf>
      <fill>
        <patternFill patternType="solid">
          <fgColor indexed="64"/>
          <bgColor theme="2"/>
        </patternFill>
      </fill>
    </dxf>
    <dxf>
      <font>
        <strike val="0"/>
        <outline val="0"/>
        <shadow val="0"/>
        <vertAlign val="baseline"/>
        <sz val="10"/>
        <name val="Calibri"/>
        <scheme val="minor"/>
      </font>
      <alignment horizontal="center" vertical="center" textRotation="0" indent="0" justifyLastLine="0" shrinkToFit="0" readingOrder="0"/>
    </dxf>
    <dxf>
      <fill>
        <patternFill patternType="solid">
          <fgColor indexed="64"/>
          <bgColor theme="2"/>
        </patternFill>
      </fill>
    </dxf>
    <dxf>
      <fill>
        <patternFill patternType="solid">
          <fgColor indexed="64"/>
          <bgColor theme="2"/>
        </patternFill>
      </fill>
    </dxf>
    <dxf>
      <font>
        <strike val="0"/>
        <outline val="0"/>
        <shadow val="0"/>
        <vertAlign val="baseline"/>
        <sz val="10"/>
        <name val="Calibri"/>
        <scheme val="minor"/>
      </font>
      <alignment horizontal="center" vertical="center" textRotation="0" indent="0" justifyLastLine="0" shrinkToFit="0" readingOrder="0"/>
    </dxf>
    <dxf>
      <font>
        <b val="0"/>
        <i val="0"/>
        <strike val="0"/>
        <condense val="0"/>
        <extend val="0"/>
        <outline val="0"/>
        <shadow val="0"/>
        <u/>
        <vertAlign val="baseline"/>
        <sz val="11"/>
        <color theme="10"/>
        <name val="Calibri"/>
        <scheme val="minor"/>
      </font>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b/>
        <strike val="0"/>
        <outline val="0"/>
        <shadow val="0"/>
        <u val="none"/>
        <vertAlign val="baseline"/>
        <sz val="12"/>
        <color theme="1"/>
        <name val="Calibri"/>
        <scheme val="minor"/>
      </font>
      <alignment vertical="center" textRotation="0"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indent="0" justifyLastLine="0" shrinkToFit="0" readingOrder="0"/>
    </dxf>
    <dxf>
      <font>
        <strike val="0"/>
        <outline val="0"/>
        <shadow val="0"/>
        <vertAlign val="baseline"/>
        <name val="Calibri"/>
        <scheme val="minor"/>
      </font>
      <fill>
        <patternFill patternType="solid">
          <fgColor indexed="64"/>
          <bgColor theme="2"/>
        </patternFill>
      </fill>
    </dxf>
    <dxf>
      <font>
        <strike val="0"/>
        <outline val="0"/>
        <shadow val="0"/>
        <vertAlign val="baseline"/>
        <sz val="10"/>
        <name val="Calibri"/>
        <scheme val="minor"/>
      </font>
    </dxf>
    <dxf>
      <border>
        <bottom style="thin">
          <color indexed="64"/>
        </bottom>
      </border>
    </dxf>
    <dxf>
      <font>
        <strike val="0"/>
        <outline val="0"/>
        <shadow val="0"/>
        <vertAlign val="baseline"/>
        <name val="Calibri"/>
        <scheme val="minor"/>
      </font>
      <alignmen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1"/>
        <name val="Calibri"/>
        <scheme val="minor"/>
      </font>
    </dxf>
    <dxf>
      <font>
        <strike val="0"/>
        <outline val="0"/>
        <shadow val="0"/>
        <vertAlign val="baseline"/>
        <sz val="11"/>
        <name val="Calibri"/>
        <scheme val="minor"/>
      </font>
    </dxf>
    <dxf>
      <font>
        <strike val="0"/>
        <outline val="0"/>
        <shadow val="0"/>
        <vertAlign val="baseline"/>
        <sz val="11"/>
        <name val="Calibri"/>
        <scheme val="minor"/>
      </font>
    </dxf>
    <dxf>
      <font>
        <strike val="0"/>
        <outline val="0"/>
        <shadow val="0"/>
        <vertAlign val="baseline"/>
        <sz val="1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9" displayName="Table9" ref="A10:B16" totalsRowShown="0" headerRowDxfId="123" dataDxfId="122">
  <autoFilter ref="A10:B16" xr:uid="{00000000-0009-0000-0100-000009000000}"/>
  <tableColumns count="2">
    <tableColumn id="1" xr3:uid="{00000000-0010-0000-0000-000001000000}" name="Tab Name" dataDxfId="121"/>
    <tableColumn id="2" xr3:uid="{00000000-0010-0000-0000-000002000000}" name="Contents of Tab" dataDxfId="12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bl_data5" displayName="tbl_data5" ref="A22:O67" headerRowDxfId="119" dataDxfId="117" totalsRowDxfId="116" headerRowBorderDxfId="118">
  <tableColumns count="15">
    <tableColumn id="12" xr3:uid="{00000000-0010-0000-0100-00000C000000}" name="ID" totalsRowFunction="count" dataDxfId="115" totalsRowDxfId="114"/>
    <tableColumn id="3" xr3:uid="{00000000-0010-0000-0100-000003000000}" name="EE Idea Name" dataDxfId="113" totalsRowDxfId="112"/>
    <tableColumn id="6" xr3:uid="{00000000-0010-0000-0100-000006000000}" name="EE Sector Targeted" dataDxfId="111" totalsRowDxfId="110"/>
    <tableColumn id="5" xr3:uid="{00000000-0010-0000-0100-000005000000}" name="Utility Impacted by EE Idea" dataDxfId="109" totalsRowDxfId="108"/>
    <tableColumn id="11" xr3:uid="{00000000-0010-0000-0100-00000B000000}" name="Program Type" dataDxfId="107" totalsRowDxfId="106"/>
    <tableColumn id="7" xr3:uid="{00000000-0010-0000-0100-000007000000}" name="Type of Idea" dataDxfId="105" totalsRowDxfId="104"/>
    <tableColumn id="8" xr3:uid="{00000000-0010-0000-0100-000008000000}" name="Brief Description" dataDxfId="103" totalsRowDxfId="102"/>
    <tableColumn id="9" xr3:uid="{00000000-0010-0000-0100-000009000000}" name="Link to Completed EE Idea Template" dataDxfId="101" totalsRowDxfId="100" dataCellStyle="Hyperlink"/>
    <tableColumn id="4" xr3:uid="{00000000-0010-0000-0100-000004000000}" name="Ameren IL Response: June SAG" dataDxfId="99" totalsRowDxfId="98"/>
    <tableColumn id="13" xr3:uid="{00000000-0010-0000-0100-00000D000000}" name="Ameren IL Update: Oct. SAG" totalsRowDxfId="97"/>
    <tableColumn id="10" xr3:uid="{00000000-0010-0000-0100-00000A000000}" name="ComEd Response: June SAG" dataDxfId="96" totalsRowDxfId="95"/>
    <tableColumn id="14" xr3:uid="{00000000-0010-0000-0100-00000E000000}" name="ComEd Update: Oct. SAG" totalsRowDxfId="94"/>
    <tableColumn id="1" xr3:uid="{00000000-0010-0000-0100-000001000000}" name="Nicor Gas Response: June SAG" dataDxfId="93"/>
    <tableColumn id="16" xr3:uid="{00000000-0010-0000-0100-000010000000}" name="Nicor Gas Update: Oct. SAG"/>
    <tableColumn id="2" xr3:uid="{00000000-0010-0000-0100-000002000000}" name="PG &amp; NSG Response: _x000a_June SAG" dataDxfId="9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bl_data6" displayName="tbl_data6" ref="A14:O66" headerRowDxfId="91" dataDxfId="90" totalsRowDxfId="89">
  <tableColumns count="15">
    <tableColumn id="12" xr3:uid="{00000000-0010-0000-0200-00000C000000}" name="ID" totalsRowFunction="count" dataDxfId="88" totalsRowDxfId="87"/>
    <tableColumn id="3" xr3:uid="{00000000-0010-0000-0200-000003000000}" name="EE Idea Name" dataDxfId="86" totalsRowDxfId="85"/>
    <tableColumn id="6" xr3:uid="{00000000-0010-0000-0200-000006000000}" name="EE Sector Targeted" dataDxfId="84" totalsRowDxfId="83"/>
    <tableColumn id="5" xr3:uid="{00000000-0010-0000-0200-000005000000}" name="Utility Impacted by EE Idea" dataDxfId="82" totalsRowDxfId="81"/>
    <tableColumn id="11" xr3:uid="{00000000-0010-0000-0200-00000B000000}" name="Program Type" dataDxfId="80" totalsRowDxfId="79"/>
    <tableColumn id="7" xr3:uid="{00000000-0010-0000-0200-000007000000}" name="Type of Idea" dataDxfId="78" totalsRowDxfId="77"/>
    <tableColumn id="8" xr3:uid="{00000000-0010-0000-0200-000008000000}" name="Brief Description" dataDxfId="76" totalsRowDxfId="75"/>
    <tableColumn id="9" xr3:uid="{00000000-0010-0000-0200-000009000000}" name="Link to Completed EE Idea Template" dataDxfId="74" totalsRowDxfId="73" dataCellStyle="Hyperlink"/>
    <tableColumn id="1" xr3:uid="{00000000-0010-0000-0200-000001000000}" name="Ameren IL Response: June SAG" dataDxfId="72" totalsRowDxfId="71" dataCellStyle="Hyperlink"/>
    <tableColumn id="13" xr3:uid="{00000000-0010-0000-0200-00000D000000}" name="Ameren IL Update:_x000a_Oct. SAG" dataDxfId="70" totalsRowDxfId="69" dataCellStyle="Hyperlink"/>
    <tableColumn id="4" xr3:uid="{00000000-0010-0000-0200-000004000000}" name="ComEd Response: June SAG" dataDxfId="68" totalsRowDxfId="67"/>
    <tableColumn id="14" xr3:uid="{00000000-0010-0000-0200-00000E000000}" name="ComEd Update: Oct. SAG" totalsRowDxfId="66"/>
    <tableColumn id="2" xr3:uid="{00000000-0010-0000-0200-000002000000}" name="Nicor Gas Response: June SAG" dataDxfId="65" totalsRowDxfId="64"/>
    <tableColumn id="15" xr3:uid="{00000000-0010-0000-0200-00000F000000}" name="Nicor Gas Update: Oct. SAG" totalsRowDxfId="63"/>
    <tableColumn id="10" xr3:uid="{00000000-0010-0000-0200-00000A000000}" name="PG &amp; NSG Response: _x000a_June SAG" dataDxfId="62" totalsRowDxfId="6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bl_data7" displayName="tbl_data7" ref="A14:O28" headerRowDxfId="60" dataDxfId="58" totalsRowDxfId="57" headerRowBorderDxfId="59">
  <tableColumns count="15">
    <tableColumn id="12" xr3:uid="{00000000-0010-0000-0300-00000C000000}" name="ID" totalsRowFunction="count" dataDxfId="56" totalsRowDxfId="55"/>
    <tableColumn id="3" xr3:uid="{00000000-0010-0000-0300-000003000000}" name="EE Idea Name" dataDxfId="54" totalsRowDxfId="53"/>
    <tableColumn id="6" xr3:uid="{00000000-0010-0000-0300-000006000000}" name="EE Sector Targeted" dataDxfId="52" totalsRowDxfId="51"/>
    <tableColumn id="5" xr3:uid="{00000000-0010-0000-0300-000005000000}" name="Utility Impacted by EE Idea" dataDxfId="50" totalsRowDxfId="49"/>
    <tableColumn id="11" xr3:uid="{00000000-0010-0000-0300-00000B000000}" name="Program Type" dataDxfId="48" totalsRowDxfId="47"/>
    <tableColumn id="7" xr3:uid="{00000000-0010-0000-0300-000007000000}" name="Type of Idea" dataDxfId="46" totalsRowDxfId="45"/>
    <tableColumn id="8" xr3:uid="{00000000-0010-0000-0300-000008000000}" name="Brief Description" dataDxfId="44" totalsRowDxfId="43"/>
    <tableColumn id="9" xr3:uid="{00000000-0010-0000-0300-000009000000}" name="Link to Completed EE Idea Template" dataDxfId="42" totalsRowDxfId="41" dataCellStyle="Hyperlink"/>
    <tableColumn id="4" xr3:uid="{00000000-0010-0000-0300-000004000000}" name="Ameren IL Response: _x000a_June SAG" dataDxfId="40" totalsRowDxfId="39"/>
    <tableColumn id="13" xr3:uid="{00000000-0010-0000-0300-00000D000000}" name="Ameren IL Update: Oct. SAG" totalsRowDxfId="38"/>
    <tableColumn id="2" xr3:uid="{00000000-0010-0000-0300-000002000000}" name="ComEd Response:_x000a_June SAG" dataDxfId="37" totalsRowDxfId="36"/>
    <tableColumn id="14" xr3:uid="{00000000-0010-0000-0300-00000E000000}" name="ComEd Update: Oct. SAG" totalsRowDxfId="35"/>
    <tableColumn id="1" xr3:uid="{00000000-0010-0000-0300-000001000000}" name="Nicor Gas Response: June SAG" dataDxfId="34" totalsRowDxfId="33"/>
    <tableColumn id="15" xr3:uid="{00000000-0010-0000-0300-00000F000000}" name="Nicor Gas Update: Oct. SAG" totalsRowDxfId="32"/>
    <tableColumn id="10" xr3:uid="{00000000-0010-0000-0300-00000A000000}" name="PG &amp; NSG Response: _x000a_June SAG" dataDxfId="31" totalsRowDxfId="3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bl_data" displayName="tbl_data" ref="A1:M74" headerRowDxfId="29" dataDxfId="28" totalsRowDxfId="26" tableBorderDxfId="27">
  <autoFilter ref="A1:M74" xr:uid="{00000000-0009-0000-0100-000001000000}"/>
  <sortState xmlns:xlrd2="http://schemas.microsoft.com/office/spreadsheetml/2017/richdata2" ref="A2:M74">
    <sortCondition ref="A1:A74"/>
  </sortState>
  <tableColumns count="13">
    <tableColumn id="12" xr3:uid="{00000000-0010-0000-0400-00000C000000}" name="ID" totalsRowFunction="count" dataDxfId="25" totalsRowDxfId="24"/>
    <tableColumn id="3" xr3:uid="{00000000-0010-0000-0400-000003000000}" name="EE Idea Name" dataDxfId="23" totalsRowDxfId="22"/>
    <tableColumn id="1" xr3:uid="{00000000-0010-0000-0400-000001000000}" name="Category" totalsRowLabel="Total" dataDxfId="21" totalsRowDxfId="20"/>
    <tableColumn id="6" xr3:uid="{00000000-0010-0000-0400-000006000000}" name="EE Sector Targeted" dataDxfId="19" totalsRowDxfId="18"/>
    <tableColumn id="5" xr3:uid="{00000000-0010-0000-0400-000005000000}" name="Utility Impacted by EE Idea" dataDxfId="17" totalsRowDxfId="16"/>
    <tableColumn id="11" xr3:uid="{00000000-0010-0000-0400-00000B000000}" name="Program Type" dataDxfId="15" totalsRowDxfId="14"/>
    <tableColumn id="7" xr3:uid="{00000000-0010-0000-0400-000007000000}" name="Type of Idea" dataDxfId="13" totalsRowDxfId="12" dataCellStyle="Normal"/>
    <tableColumn id="8" xr3:uid="{00000000-0010-0000-0400-000008000000}" name="Brief Description" dataDxfId="11" totalsRowDxfId="10"/>
    <tableColumn id="9" xr3:uid="{00000000-0010-0000-0400-000009000000}" name="Link to Completed EE Idea Template" dataDxfId="9" totalsRowDxfId="8" dataCellStyle="Hyperlink"/>
    <tableColumn id="13" xr3:uid="{00000000-0010-0000-0400-00000D000000}" name="URL" dataDxfId="7" totalsRowDxfId="6" dataCellStyle="Hyperlink"/>
    <tableColumn id="4" xr3:uid="{00000000-0010-0000-0400-000004000000}" name="Submitted By" dataDxfId="5" totalsRowDxfId="4"/>
    <tableColumn id="2" xr3:uid="{00000000-0010-0000-0400-000002000000}" name="Company / Organization" dataDxfId="3" totalsRowDxfId="2"/>
    <tableColumn id="10" xr3:uid="{00000000-0010-0000-0400-00000A000000}" name="CJ Notes" dataDxfId="1" totalsRow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s3.amazonaws.com/ilsag/Elevate-Energy_April-2020-EE-Idea-4_COI-Rule-FINAL.pdf" TargetMode="External"/><Relationship Id="rId13" Type="http://schemas.openxmlformats.org/officeDocument/2006/relationships/hyperlink" Target="https://s3.amazonaws.com/ilsag/CUB-April-2020_SAG_EE-Ideas_1-8-Ideas_Final.pdf" TargetMode="External"/><Relationship Id="rId3" Type="http://schemas.openxmlformats.org/officeDocument/2006/relationships/hyperlink" Target="https://s3.amazonaws.com/ilsag/Elevate-Energy_April-2020-EE-Idea-10_Municipal-Ambassador-Program-FINAL.pdf" TargetMode="External"/><Relationship Id="rId7" Type="http://schemas.openxmlformats.org/officeDocument/2006/relationships/hyperlink" Target="https://s3.amazonaws.com/ilsag/Elevate-Energy_April-2020-EE-Idea-3_Centralized-Resources-FINAL.pdf" TargetMode="External"/><Relationship Id="rId12" Type="http://schemas.openxmlformats.org/officeDocument/2006/relationships/hyperlink" Target="https://s3.amazonaws.com/ilsag/CUB-April-2020_SAG_EE-Ideas_1-8-Ideas_Final.pdf" TargetMode="External"/><Relationship Id="rId17" Type="http://schemas.openxmlformats.org/officeDocument/2006/relationships/table" Target="../tables/table2.xml"/><Relationship Id="rId2" Type="http://schemas.openxmlformats.org/officeDocument/2006/relationships/hyperlink" Target="https://s3.amazonaws.com/ilsag/Elevate-Energy_April-2020-EE-Idea-12_Field-Adjustable-Streetlights-FINAL.pdf" TargetMode="External"/><Relationship Id="rId16" Type="http://schemas.openxmlformats.org/officeDocument/2006/relationships/printerSettings" Target="../printerSettings/printerSettings1.bin"/><Relationship Id="rId1" Type="http://schemas.openxmlformats.org/officeDocument/2006/relationships/hyperlink" Target="https://s3.amazonaws.com/ilsag/CUB-April-2020_SAG_EE-Ideas_1-8-Ideas_Final.pdf" TargetMode="External"/><Relationship Id="rId6" Type="http://schemas.openxmlformats.org/officeDocument/2006/relationships/hyperlink" Target="https://s3.amazonaws.com/ilsag/Elevate-Energy_April-2020-EE-Idea-11_Warming-Cooling-Centers-FINAL.pdf" TargetMode="External"/><Relationship Id="rId11" Type="http://schemas.openxmlformats.org/officeDocument/2006/relationships/hyperlink" Target="https://s3.amazonaws.com/ilsag/CUB-April-2020_SAG_EE-Ideas_1-8-Ideas_Final.pdf" TargetMode="External"/><Relationship Id="rId5" Type="http://schemas.openxmlformats.org/officeDocument/2006/relationships/hyperlink" Target="https://s3.amazonaws.com/ilsag/Elevate-Energy_April-2020-EE-Idea-13_Water-EE-Measures-FINAL.pdf" TargetMode="External"/><Relationship Id="rId15" Type="http://schemas.openxmlformats.org/officeDocument/2006/relationships/hyperlink" Target="https://s3.amazonaws.com/ilsag/Elevate-Energy_April-2020-EE-Idea-5_Energy-Communities-FINAL.pdf" TargetMode="External"/><Relationship Id="rId10" Type="http://schemas.openxmlformats.org/officeDocument/2006/relationships/hyperlink" Target="https://s3.amazonaws.com/ilsag/Elevate-Energy_April-2020-EE-Idea-7_Loyalty-Program-FINAL.pdf" TargetMode="External"/><Relationship Id="rId4" Type="http://schemas.openxmlformats.org/officeDocument/2006/relationships/hyperlink" Target="https://s3.amazonaws.com/ilsag/Elevate-Energy_April-2020-EE-Idea-6_Joint-Implementation-for-Nonprofit-Customers-FINAL.pdf" TargetMode="External"/><Relationship Id="rId9" Type="http://schemas.openxmlformats.org/officeDocument/2006/relationships/hyperlink" Target="https://s3.amazonaws.com/ilsag/Elevate-Energy_April-2020-EE-Idea-8_Tiered-MF-FINAL.pdf" TargetMode="External"/><Relationship Id="rId14" Type="http://schemas.openxmlformats.org/officeDocument/2006/relationships/hyperlink" Target="https://s3.amazonaws.com/ilsag/CUB-April-2020_SAG_EE-Ideas_1-8-Ideas_Fina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3.amazonaws.com/ilsag/CIC_April_2020_SAG_EE-Ideas-1-8_Final.pdf" TargetMode="External"/><Relationship Id="rId13" Type="http://schemas.openxmlformats.org/officeDocument/2006/relationships/printerSettings" Target="../printerSettings/printerSettings2.bin"/><Relationship Id="rId3" Type="http://schemas.openxmlformats.org/officeDocument/2006/relationships/hyperlink" Target="https://s3.amazonaws.com/ilsag/Elevate-Energy_April-2020_SAG_EE-Idea_Electrification-Pilot_Final.pdf" TargetMode="External"/><Relationship Id="rId7" Type="http://schemas.openxmlformats.org/officeDocument/2006/relationships/hyperlink" Target="https://s3.amazonaws.com/ilsag/CIC_April_2020_SAG_EE-Ideas-1-8_Final.pdf" TargetMode="External"/><Relationship Id="rId12" Type="http://schemas.openxmlformats.org/officeDocument/2006/relationships/hyperlink" Target="https://s3.amazonaws.com/ilsag/CIC_April_2020_SAG_EE-Ideas-1-8_Final.pdf" TargetMode="External"/><Relationship Id="rId2" Type="http://schemas.openxmlformats.org/officeDocument/2006/relationships/hyperlink" Target="https://s3.amazonaws.com/ilsag/CUB-April-2020_SAG_EE-Ideas_1-8-Ideas_Final.pdf" TargetMode="External"/><Relationship Id="rId1" Type="http://schemas.openxmlformats.org/officeDocument/2006/relationships/hyperlink" Target="https://s3.amazonaws.com/ilsag/CIC_April_2020_SAG_EE-Ideas-1-8_Final.pdf" TargetMode="External"/><Relationship Id="rId6" Type="http://schemas.openxmlformats.org/officeDocument/2006/relationships/hyperlink" Target="https://s3.amazonaws.com/ilsag/CIC_April_2020_SAG_EE-Ideas-1-8_Final.pdf" TargetMode="External"/><Relationship Id="rId11" Type="http://schemas.openxmlformats.org/officeDocument/2006/relationships/hyperlink" Target="https://s3.amazonaws.com/ilsag/CIC_April_2020_SAG_EE-Ideas-1-8_Final.pdf" TargetMode="External"/><Relationship Id="rId5" Type="http://schemas.openxmlformats.org/officeDocument/2006/relationships/hyperlink" Target="https://s3.amazonaws.com/ilsag/Elevate-Energy_April-2020-EE-Idea-9_Benchmarking-Technical-Assistance-FINAL.pdf" TargetMode="External"/><Relationship Id="rId10" Type="http://schemas.openxmlformats.org/officeDocument/2006/relationships/hyperlink" Target="https://s3.amazonaws.com/ilsag/CIC_April_2020_SAG_EE-Ideas-1-8_Final.pdf" TargetMode="External"/><Relationship Id="rId4" Type="http://schemas.openxmlformats.org/officeDocument/2006/relationships/hyperlink" Target="https://s3.amazonaws.com/ilsag/Elevate-Energy_April-2020_SAG_EE-Idea_Rural-IQ-Electric-Pilot_Final.pdf" TargetMode="External"/><Relationship Id="rId9" Type="http://schemas.openxmlformats.org/officeDocument/2006/relationships/hyperlink" Target="https://s3.amazonaws.com/ilsag/CIC_April_2020_SAG_EE-Ideas-1-8_Final.pdf" TargetMode="External"/><Relationship Id="rId1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3.bin"/><Relationship Id="rId1" Type="http://schemas.openxmlformats.org/officeDocument/2006/relationships/hyperlink" Target="https://s3.amazonaws.com/ilsag/CUB-April-2020_SAG_EE-Ideas_1-8-Ideas_Final.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s3.amazonaws.com/ilsag/Elevate-Energy_April-2020-EE-Idea-9_Benchmarking-Technical-Assistance-FINAL.pdf" TargetMode="External"/><Relationship Id="rId18" Type="http://schemas.openxmlformats.org/officeDocument/2006/relationships/hyperlink" Target="https://s3.amazonaws.com/ilsag/Elevate-Energy_April-2020-EE-Idea-9_Benchmarking-Technical-Assistance-FINAL.pdf" TargetMode="External"/><Relationship Id="rId26" Type="http://schemas.openxmlformats.org/officeDocument/2006/relationships/hyperlink" Target="https://s3.amazonaws.com/ilsag/Elevate-Energy_April-2020-EE-Idea-7_Loyalty-Program-FINAL.pdf" TargetMode="External"/><Relationship Id="rId39" Type="http://schemas.openxmlformats.org/officeDocument/2006/relationships/hyperlink" Target="https://s3.amazonaws.com/ilsag/CUB-April-2020_SAG_EE-Ideas_1-8-Ideas_Final.pdf" TargetMode="External"/><Relationship Id="rId21" Type="http://schemas.openxmlformats.org/officeDocument/2006/relationships/hyperlink" Target="https://s3.amazonaws.com/ilsag/CUB-April-2020_SAG_EE-Ideas_1-8-Ideas_Final.pdf" TargetMode="External"/><Relationship Id="rId34" Type="http://schemas.openxmlformats.org/officeDocument/2006/relationships/hyperlink" Target="https://s3.amazonaws.com/ilsag/Elevate-Energy_April-2020-EE-Idea-5_Energy-Communities-FINAL.pdf" TargetMode="External"/><Relationship Id="rId42" Type="http://schemas.openxmlformats.org/officeDocument/2006/relationships/hyperlink" Target="https://s3.amazonaws.com/ilsag/CUB-April-2020_SAG_EE-Ideas_1-8-Ideas_Final.pdf" TargetMode="External"/><Relationship Id="rId47" Type="http://schemas.openxmlformats.org/officeDocument/2006/relationships/hyperlink" Target="https://s3.amazonaws.com/ilsag/CUB-April-2020_SAG_EE-Ideas_1-8-Ideas_Final.pdf" TargetMode="External"/><Relationship Id="rId50" Type="http://schemas.openxmlformats.org/officeDocument/2006/relationships/hyperlink" Target="https://s3.amazonaws.com/ilsag/CUB-April-2020_SAG_EE-Ideas_1-8-Ideas_Final.pdf" TargetMode="External"/><Relationship Id="rId55" Type="http://schemas.openxmlformats.org/officeDocument/2006/relationships/hyperlink" Target="https://s3.amazonaws.com/ilsag/CUB-April-2020_SAG_EE-Ideas_1-8-Ideas_Final.pdf" TargetMode="External"/><Relationship Id="rId7" Type="http://schemas.openxmlformats.org/officeDocument/2006/relationships/hyperlink" Target="https://s3.amazonaws.com/ilsag/CIC_April_2020_SAG_EE-Ideas-1-8_Final.pdf" TargetMode="External"/><Relationship Id="rId12" Type="http://schemas.openxmlformats.org/officeDocument/2006/relationships/hyperlink" Target="https://s3.amazonaws.com/ilsag/Elevate-Energy_April-2020-EE-Idea-6_Joint-Implementation-for-Nonprofit-Customers-FINAL.pdf" TargetMode="External"/><Relationship Id="rId17" Type="http://schemas.openxmlformats.org/officeDocument/2006/relationships/hyperlink" Target="https://s3.amazonaws.com/ilsag/Elevate-Energy_April-2020-EE-Idea-6_Joint-Implementation-for-Nonprofit-Customers-FINAL.pdf" TargetMode="External"/><Relationship Id="rId25" Type="http://schemas.openxmlformats.org/officeDocument/2006/relationships/hyperlink" Target="https://s3.amazonaws.com/ilsag/Elevate-Energy_April-2020-EE-Idea-5_Energy-Communities-FINAL.pdf" TargetMode="External"/><Relationship Id="rId33" Type="http://schemas.openxmlformats.org/officeDocument/2006/relationships/hyperlink" Target="https://s3.amazonaws.com/ilsag/CIC_April_2020_SAG_EE-Ideas-1-8_Final.pdf" TargetMode="External"/><Relationship Id="rId38" Type="http://schemas.openxmlformats.org/officeDocument/2006/relationships/hyperlink" Target="https://s3.amazonaws.com/ilsag/Elevate-Energy_April-2020-EE-Idea-13_Water-EE-Measures-FINAL.pdf" TargetMode="External"/><Relationship Id="rId46" Type="http://schemas.openxmlformats.org/officeDocument/2006/relationships/hyperlink" Target="https://s3.amazonaws.com/ilsag/Elevate-Energy_April-2020-EE-Idea-4_COI-Rule-FINAL.pdf" TargetMode="External"/><Relationship Id="rId2" Type="http://schemas.openxmlformats.org/officeDocument/2006/relationships/hyperlink" Target="https://s3.amazonaws.com/ilsag/CIC_April_2020_SAG_EE-Ideas-1-8_Final.pdf" TargetMode="External"/><Relationship Id="rId16" Type="http://schemas.openxmlformats.org/officeDocument/2006/relationships/hyperlink" Target="https://s3.amazonaws.com/ilsag/CIC_April_2020_SAG_EE-Ideas-1-8_Final.pdf" TargetMode="External"/><Relationship Id="rId20" Type="http://schemas.openxmlformats.org/officeDocument/2006/relationships/hyperlink" Target="https://s3.amazonaws.com/ilsag/Elevate-Energy_April-2020-EE-Idea-12_Field-Adjustable-Streetlights-FINAL.pdf" TargetMode="External"/><Relationship Id="rId29" Type="http://schemas.openxmlformats.org/officeDocument/2006/relationships/hyperlink" Target="https://s3.amazonaws.com/ilsag/Elevate-Energy_April-2020-EE-Idea-13_Water-EE-Measures-FINAL.pdf" TargetMode="External"/><Relationship Id="rId41" Type="http://schemas.openxmlformats.org/officeDocument/2006/relationships/hyperlink" Target="https://s3.amazonaws.com/ilsag/CUB-April-2020_SAG_EE-Ideas_1-8-Ideas_Final.pdf" TargetMode="External"/><Relationship Id="rId54" Type="http://schemas.openxmlformats.org/officeDocument/2006/relationships/hyperlink" Target="https://s3.amazonaws.com/ilsag/Elevate-Energy_April-2020-EE-Idea-4_COI-Rule-FINAL.pdf" TargetMode="External"/><Relationship Id="rId1" Type="http://schemas.openxmlformats.org/officeDocument/2006/relationships/hyperlink" Target="https://s3.amazonaws.com/ilsag/CUB-April-2020_SAG_EE-Ideas_1-8-Ideas_Final.pdf" TargetMode="External"/><Relationship Id="rId6" Type="http://schemas.openxmlformats.org/officeDocument/2006/relationships/hyperlink" Target="https://s3.amazonaws.com/ilsag/CUB-April-2020_SAG_EE-Ideas_1-8-Ideas_Final.pdf" TargetMode="External"/><Relationship Id="rId11" Type="http://schemas.openxmlformats.org/officeDocument/2006/relationships/hyperlink" Target="https://s3.amazonaws.com/ilsag/CIC_April_2020_SAG_EE-Ideas-1-8_Final.pdf" TargetMode="External"/><Relationship Id="rId24" Type="http://schemas.openxmlformats.org/officeDocument/2006/relationships/hyperlink" Target="https://s3.amazonaws.com/ilsag/CIC_April_2020_SAG_EE-Ideas-1-8_Final.pdf" TargetMode="External"/><Relationship Id="rId32" Type="http://schemas.openxmlformats.org/officeDocument/2006/relationships/hyperlink" Target="https://s3.amazonaws.com/ilsag/CIC_April_2020_SAG_EE-Ideas-1-8_Final.pdf" TargetMode="External"/><Relationship Id="rId37" Type="http://schemas.openxmlformats.org/officeDocument/2006/relationships/hyperlink" Target="https://s3.amazonaws.com/ilsag/Elevate-Energy_April-2020-EE-Idea-11_Warming-Cooling-Centers-FINAL.pdf" TargetMode="External"/><Relationship Id="rId40" Type="http://schemas.openxmlformats.org/officeDocument/2006/relationships/hyperlink" Target="https://s3.amazonaws.com/ilsag/CUB-April-2020_SAG_EE-Ideas_1-8-Ideas_Final.pdf" TargetMode="External"/><Relationship Id="rId45" Type="http://schemas.openxmlformats.org/officeDocument/2006/relationships/hyperlink" Target="https://s3.amazonaws.com/ilsag/Elevate-Energy_April-2020-EE-Idea-3_Centralized-Resources-FINAL.pdf" TargetMode="External"/><Relationship Id="rId53" Type="http://schemas.openxmlformats.org/officeDocument/2006/relationships/hyperlink" Target="https://s3.amazonaws.com/ilsag/Elevate-Energy_April-2020-EE-Idea-3_Centralized-Resources-FINAL.pdf" TargetMode="External"/><Relationship Id="rId5" Type="http://schemas.openxmlformats.org/officeDocument/2006/relationships/hyperlink" Target="https://s3.amazonaws.com/ilsag/Elevate-Energy_April-2020_SAG_EE-Idea_Rural-IQ-Electric-Pilot_Final.pdf" TargetMode="External"/><Relationship Id="rId15" Type="http://schemas.openxmlformats.org/officeDocument/2006/relationships/hyperlink" Target="https://s3.amazonaws.com/ilsag/Elevate-Energy_April-2020-EE-Idea-12_Field-Adjustable-Streetlights-FINAL.pdf" TargetMode="External"/><Relationship Id="rId23" Type="http://schemas.openxmlformats.org/officeDocument/2006/relationships/hyperlink" Target="https://s3.amazonaws.com/ilsag/CIC_April_2020_SAG_EE-Ideas-1-8_Final.pdf" TargetMode="External"/><Relationship Id="rId28" Type="http://schemas.openxmlformats.org/officeDocument/2006/relationships/hyperlink" Target="https://s3.amazonaws.com/ilsag/Elevate-Energy_April-2020-EE-Idea-11_Warming-Cooling-Centers-FINAL.pdf" TargetMode="External"/><Relationship Id="rId36" Type="http://schemas.openxmlformats.org/officeDocument/2006/relationships/hyperlink" Target="https://s3.amazonaws.com/ilsag/Elevate-Energy_April-2020-EE-Idea-8_Tiered-MF-FINAL.pdf" TargetMode="External"/><Relationship Id="rId49" Type="http://schemas.openxmlformats.org/officeDocument/2006/relationships/hyperlink" Target="https://s3.amazonaws.com/ilsag/CUB-April-2020_SAG_EE-Ideas_1-8-Ideas_Final.pdf" TargetMode="External"/><Relationship Id="rId57" Type="http://schemas.openxmlformats.org/officeDocument/2006/relationships/table" Target="../tables/table5.xml"/><Relationship Id="rId10" Type="http://schemas.openxmlformats.org/officeDocument/2006/relationships/hyperlink" Target="https://s3.amazonaws.com/ilsag/Elevate-Energy_April-2020_SAG_EE-Idea_Rural-IQ-Electric-Pilot_Final.pdf" TargetMode="External"/><Relationship Id="rId19" Type="http://schemas.openxmlformats.org/officeDocument/2006/relationships/hyperlink" Target="https://s3.amazonaws.com/ilsag/Elevate-Energy_April-2020-EE-Idea-10_Municipal-Ambassador-Program-FINAL.pdf" TargetMode="External"/><Relationship Id="rId31" Type="http://schemas.openxmlformats.org/officeDocument/2006/relationships/hyperlink" Target="https://s3.amazonaws.com/ilsag/CIC_April_2020_SAG_EE-Ideas-1-8_Final.pdf" TargetMode="External"/><Relationship Id="rId44" Type="http://schemas.openxmlformats.org/officeDocument/2006/relationships/hyperlink" Target="https://s3.amazonaws.com/ilsag/CIC_April_2020_SAG_EE-Ideas-1-8_Final.pdf" TargetMode="External"/><Relationship Id="rId52" Type="http://schemas.openxmlformats.org/officeDocument/2006/relationships/hyperlink" Target="https://s3.amazonaws.com/ilsag/CIC_April_2020_SAG_EE-Ideas-1-8_Final.pdf" TargetMode="External"/><Relationship Id="rId4" Type="http://schemas.openxmlformats.org/officeDocument/2006/relationships/hyperlink" Target="https://s3.amazonaws.com/ilsag/Elevate-Energy_April-2020_SAG_EE-Idea_Electrification-Pilot_Final.pdf" TargetMode="External"/><Relationship Id="rId9" Type="http://schemas.openxmlformats.org/officeDocument/2006/relationships/hyperlink" Target="https://s3.amazonaws.com/ilsag/Elevate-Energy_April-2020_SAG_EE-Idea_Electrification-Pilot_Final.pdf" TargetMode="External"/><Relationship Id="rId14" Type="http://schemas.openxmlformats.org/officeDocument/2006/relationships/hyperlink" Target="https://s3.amazonaws.com/ilsag/Elevate-Energy_April-2020-EE-Idea-10_Municipal-Ambassador-Program-FINAL.pdf" TargetMode="External"/><Relationship Id="rId22" Type="http://schemas.openxmlformats.org/officeDocument/2006/relationships/hyperlink" Target="https://s3.amazonaws.com/ilsag/CIC_April_2020_SAG_EE-Ideas-1-8_Final.pdf" TargetMode="External"/><Relationship Id="rId27" Type="http://schemas.openxmlformats.org/officeDocument/2006/relationships/hyperlink" Target="https://s3.amazonaws.com/ilsag/Elevate-Energy_April-2020-EE-Idea-8_Tiered-MF-FINAL.pdf" TargetMode="External"/><Relationship Id="rId30" Type="http://schemas.openxmlformats.org/officeDocument/2006/relationships/hyperlink" Target="https://s3.amazonaws.com/ilsag/CUB-April-2020_SAG_EE-Ideas_1-8-Ideas_Final.pdf" TargetMode="External"/><Relationship Id="rId35" Type="http://schemas.openxmlformats.org/officeDocument/2006/relationships/hyperlink" Target="https://s3.amazonaws.com/ilsag/Elevate-Energy_April-2020-EE-Idea-7_Loyalty-Program-FINAL.pdf" TargetMode="External"/><Relationship Id="rId43" Type="http://schemas.openxmlformats.org/officeDocument/2006/relationships/hyperlink" Target="https://s3.amazonaws.com/ilsag/CIC_April_2020_SAG_EE-Ideas-1-8_Final.pdf" TargetMode="External"/><Relationship Id="rId48" Type="http://schemas.openxmlformats.org/officeDocument/2006/relationships/hyperlink" Target="https://s3.amazonaws.com/ilsag/CUB-April-2020_SAG_EE-Ideas_1-8-Ideas_Final.pdf" TargetMode="External"/><Relationship Id="rId56" Type="http://schemas.openxmlformats.org/officeDocument/2006/relationships/hyperlink" Target="https://s3.amazonaws.com/ilsag/CUB-April-2020_SAG_EE-Ideas_1-8-Ideas_Final.pdf" TargetMode="External"/><Relationship Id="rId8" Type="http://schemas.openxmlformats.org/officeDocument/2006/relationships/hyperlink" Target="https://s3.amazonaws.com/ilsag/CIC_April_2020_SAG_EE-Ideas-1-8_Final.pdf" TargetMode="External"/><Relationship Id="rId51" Type="http://schemas.openxmlformats.org/officeDocument/2006/relationships/hyperlink" Target="https://s3.amazonaws.com/ilsag/CIC_April_2020_SAG_EE-Ideas-1-8_Final.pdf" TargetMode="External"/><Relationship Id="rId3" Type="http://schemas.openxmlformats.org/officeDocument/2006/relationships/hyperlink" Target="https://s3.amazonaws.com/ilsag/CIC_April_2020_SAG_EE-Ideas-1-8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21"/>
  <sheetViews>
    <sheetView workbookViewId="0">
      <selection activeCell="B38" sqref="B38"/>
    </sheetView>
  </sheetViews>
  <sheetFormatPr defaultColWidth="9.1796875" defaultRowHeight="14.5" x14ac:dyDescent="0.35"/>
  <cols>
    <col min="1" max="1" width="19.81640625" style="15" customWidth="1"/>
    <col min="2" max="2" width="44" style="15" customWidth="1"/>
    <col min="3" max="16384" width="9.1796875" style="15"/>
  </cols>
  <sheetData>
    <row r="1" spans="1:2" ht="18.5" x14ac:dyDescent="0.45">
      <c r="A1" s="32" t="s">
        <v>0</v>
      </c>
    </row>
    <row r="2" spans="1:2" ht="18.5" x14ac:dyDescent="0.45">
      <c r="A2" s="32" t="s">
        <v>1</v>
      </c>
    </row>
    <row r="3" spans="1:2" ht="21" x14ac:dyDescent="0.5">
      <c r="A3" s="33" t="s">
        <v>2</v>
      </c>
    </row>
    <row r="5" spans="1:2" x14ac:dyDescent="0.35">
      <c r="A5" s="29" t="s">
        <v>351</v>
      </c>
      <c r="B5" s="30">
        <v>1.1000000000000001</v>
      </c>
    </row>
    <row r="6" spans="1:2" x14ac:dyDescent="0.35">
      <c r="A6" s="29" t="s">
        <v>352</v>
      </c>
      <c r="B6" s="31">
        <v>43980</v>
      </c>
    </row>
    <row r="7" spans="1:2" x14ac:dyDescent="0.35">
      <c r="A7" s="34" t="s">
        <v>426</v>
      </c>
      <c r="B7" s="30" t="s">
        <v>425</v>
      </c>
    </row>
    <row r="9" spans="1:2" x14ac:dyDescent="0.35">
      <c r="A9" s="24" t="s">
        <v>363</v>
      </c>
    </row>
    <row r="10" spans="1:2" x14ac:dyDescent="0.35">
      <c r="A10" s="21" t="s">
        <v>361</v>
      </c>
      <c r="B10" s="21" t="s">
        <v>362</v>
      </c>
    </row>
    <row r="11" spans="1:2" x14ac:dyDescent="0.35">
      <c r="A11" s="25" t="s">
        <v>353</v>
      </c>
      <c r="B11" s="21" t="s">
        <v>356</v>
      </c>
    </row>
    <row r="12" spans="1:2" x14ac:dyDescent="0.35">
      <c r="A12" s="25" t="s">
        <v>354</v>
      </c>
      <c r="B12" s="21" t="s">
        <v>357</v>
      </c>
    </row>
    <row r="13" spans="1:2" x14ac:dyDescent="0.35">
      <c r="A13" s="25" t="s">
        <v>355</v>
      </c>
      <c r="B13" s="21" t="s">
        <v>358</v>
      </c>
    </row>
    <row r="14" spans="1:2" x14ac:dyDescent="0.35">
      <c r="A14" s="25" t="s">
        <v>238</v>
      </c>
      <c r="B14" s="21" t="s">
        <v>359</v>
      </c>
    </row>
    <row r="15" spans="1:2" x14ac:dyDescent="0.35">
      <c r="A15" s="25" t="s">
        <v>125</v>
      </c>
      <c r="B15" s="21" t="s">
        <v>125</v>
      </c>
    </row>
    <row r="16" spans="1:2" x14ac:dyDescent="0.35">
      <c r="A16" s="21" t="s">
        <v>360</v>
      </c>
      <c r="B16" s="21" t="s">
        <v>424</v>
      </c>
    </row>
    <row r="19" spans="1:2" x14ac:dyDescent="0.35">
      <c r="A19"/>
      <c r="B19" s="30"/>
    </row>
    <row r="20" spans="1:2" x14ac:dyDescent="0.35">
      <c r="B20" s="30"/>
    </row>
    <row r="21" spans="1:2" x14ac:dyDescent="0.35">
      <c r="B21" s="30"/>
    </row>
  </sheetData>
  <hyperlinks>
    <hyperlink ref="A11" location="'C&amp;I'!A1" display="'C&amp;I'!A1" xr:uid="{00000000-0004-0000-0000-000000000000}"/>
    <hyperlink ref="A12" location="'Residential - IQ'!A1" display="'Residential - IQ'!A1" xr:uid="{00000000-0004-0000-0000-000001000000}"/>
    <hyperlink ref="A13" location="'Residential - Non IQ'!A1" display="'Residential - Non IQ'!A1" xr:uid="{00000000-0004-0000-0000-000002000000}"/>
    <hyperlink ref="A14" location="'Cross-Cutting'!A1" display="'Cross-Cutting'!A1" xr:uid="{00000000-0004-0000-0000-000003000000}"/>
    <hyperlink ref="A15" location="'Other'!A1" display="'Other'!A1" xr:uid="{00000000-0004-0000-0000-000004000000}"/>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P72"/>
  <sheetViews>
    <sheetView tabSelected="1" topLeftCell="A9" zoomScale="80" zoomScaleNormal="80" workbookViewId="0">
      <pane ySplit="14" topLeftCell="A35" activePane="bottomLeft" state="frozen"/>
      <selection activeCell="A9" sqref="A9"/>
      <selection pane="bottomLeft" activeCell="A11" sqref="A11"/>
    </sheetView>
  </sheetViews>
  <sheetFormatPr defaultColWidth="9.1796875" defaultRowHeight="14.5" x14ac:dyDescent="0.35"/>
  <cols>
    <col min="1" max="1" width="7.1796875" style="28" customWidth="1"/>
    <col min="2" max="2" width="19.1796875" style="28" customWidth="1"/>
    <col min="3" max="3" width="16.1796875" style="15" customWidth="1"/>
    <col min="4" max="4" width="15.54296875" style="15" customWidth="1"/>
    <col min="5" max="5" width="10.453125" style="15" customWidth="1"/>
    <col min="6" max="6" width="10.7265625" style="15" customWidth="1"/>
    <col min="7" max="7" width="40.26953125" style="15" customWidth="1"/>
    <col min="8" max="8" width="15.1796875" style="15" customWidth="1"/>
    <col min="9" max="10" width="27.54296875" style="56" customWidth="1"/>
    <col min="11" max="11" width="28.81640625" style="56" customWidth="1"/>
    <col min="12" max="12" width="33.6328125" style="56" customWidth="1"/>
    <col min="13" max="14" width="42.1796875" style="56" customWidth="1"/>
    <col min="15" max="16" width="23.81640625" style="56" customWidth="1"/>
    <col min="17" max="16384" width="9.1796875" style="15"/>
  </cols>
  <sheetData>
    <row r="1" spans="1:16" x14ac:dyDescent="0.35">
      <c r="A1" s="53" t="s">
        <v>0</v>
      </c>
      <c r="B1" s="53"/>
    </row>
    <row r="2" spans="1:16" x14ac:dyDescent="0.35">
      <c r="A2" s="53" t="s">
        <v>1</v>
      </c>
      <c r="B2" s="53"/>
    </row>
    <row r="3" spans="1:16" x14ac:dyDescent="0.35">
      <c r="A3" s="53" t="s">
        <v>374</v>
      </c>
      <c r="B3" s="53"/>
    </row>
    <row r="4" spans="1:16" x14ac:dyDescent="0.35">
      <c r="A4" s="54" t="s">
        <v>415</v>
      </c>
    </row>
    <row r="5" spans="1:16" x14ac:dyDescent="0.35">
      <c r="A5" s="54"/>
    </row>
    <row r="6" spans="1:16" ht="15.5" x14ac:dyDescent="0.35">
      <c r="A6" s="154" t="s">
        <v>422</v>
      </c>
      <c r="B6" s="154"/>
      <c r="C6" s="154"/>
      <c r="D6" s="154"/>
      <c r="E6" s="154"/>
      <c r="F6" s="154"/>
      <c r="G6" s="154"/>
    </row>
    <row r="7" spans="1:16" ht="15.5" x14ac:dyDescent="0.35">
      <c r="A7" s="60" t="s">
        <v>418</v>
      </c>
      <c r="B7" s="155" t="s">
        <v>419</v>
      </c>
      <c r="C7" s="155"/>
      <c r="D7" s="155"/>
      <c r="E7" s="155"/>
      <c r="F7" s="155"/>
      <c r="G7" s="155"/>
    </row>
    <row r="8" spans="1:16" ht="32.15" customHeight="1" x14ac:dyDescent="0.35">
      <c r="A8" s="64" t="s">
        <v>430</v>
      </c>
      <c r="B8" s="156" t="s">
        <v>428</v>
      </c>
      <c r="C8" s="156"/>
      <c r="D8" s="156"/>
      <c r="E8" s="156"/>
      <c r="F8" s="156"/>
      <c r="G8" s="156"/>
    </row>
    <row r="9" spans="1:16" x14ac:dyDescent="0.35">
      <c r="A9" s="53" t="s">
        <v>0</v>
      </c>
      <c r="B9" s="53"/>
      <c r="I9" s="15"/>
      <c r="J9" s="15"/>
      <c r="K9" s="15"/>
      <c r="L9" s="15"/>
      <c r="M9" s="15"/>
      <c r="N9" s="15"/>
      <c r="O9" s="15"/>
      <c r="P9" s="15"/>
    </row>
    <row r="10" spans="1:16" x14ac:dyDescent="0.35">
      <c r="A10" s="53" t="s">
        <v>1</v>
      </c>
      <c r="B10" s="53"/>
      <c r="I10" s="15"/>
      <c r="J10" s="15"/>
      <c r="K10" s="15"/>
      <c r="L10" s="15"/>
      <c r="M10" s="15"/>
      <c r="N10" s="15"/>
      <c r="O10" s="15"/>
      <c r="P10" s="15"/>
    </row>
    <row r="11" spans="1:16" x14ac:dyDescent="0.35">
      <c r="A11" s="53" t="s">
        <v>769</v>
      </c>
      <c r="B11" s="53"/>
      <c r="I11" s="15"/>
      <c r="J11" s="15"/>
      <c r="K11" s="15"/>
      <c r="L11" s="15"/>
      <c r="M11" s="15"/>
      <c r="N11" s="15"/>
      <c r="O11" s="15"/>
      <c r="P11" s="15"/>
    </row>
    <row r="12" spans="1:16" x14ac:dyDescent="0.35">
      <c r="A12" s="54" t="s">
        <v>415</v>
      </c>
      <c r="I12" s="15"/>
      <c r="J12" s="15"/>
      <c r="K12" s="15"/>
      <c r="L12" s="15"/>
      <c r="M12" s="15"/>
      <c r="N12" s="15"/>
      <c r="O12" s="15"/>
      <c r="P12" s="15"/>
    </row>
    <row r="13" spans="1:16" x14ac:dyDescent="0.35">
      <c r="A13" s="54"/>
      <c r="I13" s="15"/>
      <c r="J13" s="15"/>
      <c r="K13" s="15"/>
      <c r="L13" s="15"/>
      <c r="M13" s="15"/>
      <c r="N13" s="15"/>
      <c r="O13" s="15"/>
      <c r="P13" s="15"/>
    </row>
    <row r="14" spans="1:16" ht="15.5" x14ac:dyDescent="0.35">
      <c r="A14" s="154" t="s">
        <v>422</v>
      </c>
      <c r="B14" s="154"/>
      <c r="C14" s="154"/>
      <c r="D14" s="154"/>
      <c r="E14" s="154"/>
      <c r="F14" s="154"/>
      <c r="G14" s="154"/>
    </row>
    <row r="15" spans="1:16" ht="15.5" x14ac:dyDescent="0.35">
      <c r="A15" s="60" t="s">
        <v>418</v>
      </c>
      <c r="B15" s="155" t="s">
        <v>419</v>
      </c>
      <c r="C15" s="155"/>
      <c r="D15" s="155"/>
      <c r="E15" s="155"/>
      <c r="F15" s="155"/>
      <c r="G15" s="155"/>
    </row>
    <row r="16" spans="1:16" ht="31.5" customHeight="1" x14ac:dyDescent="0.35">
      <c r="A16" s="64" t="s">
        <v>430</v>
      </c>
      <c r="B16" s="156" t="s">
        <v>428</v>
      </c>
      <c r="C16" s="156"/>
      <c r="D16" s="156"/>
      <c r="E16" s="156"/>
      <c r="F16" s="156"/>
      <c r="G16" s="156"/>
    </row>
    <row r="17" spans="1:16" ht="21" customHeight="1" x14ac:dyDescent="0.35">
      <c r="A17" s="61" t="s">
        <v>420</v>
      </c>
      <c r="B17" s="157" t="s">
        <v>427</v>
      </c>
      <c r="C17" s="157"/>
      <c r="D17" s="157"/>
      <c r="E17" s="157"/>
      <c r="F17" s="157"/>
      <c r="G17" s="157"/>
    </row>
    <row r="18" spans="1:16" ht="15.5" x14ac:dyDescent="0.35">
      <c r="A18" s="62" t="s">
        <v>421</v>
      </c>
      <c r="B18" s="158" t="s">
        <v>423</v>
      </c>
      <c r="C18" s="158"/>
      <c r="D18" s="158"/>
      <c r="E18" s="158"/>
      <c r="F18" s="158"/>
      <c r="G18" s="158"/>
    </row>
    <row r="19" spans="1:16" ht="44.15" customHeight="1" x14ac:dyDescent="0.35">
      <c r="A19" s="63" t="s">
        <v>429</v>
      </c>
      <c r="B19" s="151" t="s">
        <v>467</v>
      </c>
      <c r="C19" s="152"/>
      <c r="D19" s="152"/>
      <c r="E19" s="152"/>
      <c r="F19" s="152"/>
      <c r="G19" s="153"/>
    </row>
    <row r="20" spans="1:16" ht="15" customHeight="1" x14ac:dyDescent="0.35">
      <c r="A20" s="80" t="s">
        <v>462</v>
      </c>
      <c r="B20" s="150" t="s">
        <v>463</v>
      </c>
      <c r="C20" s="150"/>
      <c r="D20" s="150"/>
      <c r="E20" s="150"/>
      <c r="F20" s="150"/>
      <c r="G20" s="150"/>
    </row>
    <row r="21" spans="1:16" ht="15" customHeight="1" x14ac:dyDescent="0.35">
      <c r="A21" s="132"/>
      <c r="B21" s="133"/>
      <c r="C21" s="133"/>
      <c r="D21" s="133"/>
      <c r="E21" s="133"/>
      <c r="F21" s="133"/>
      <c r="G21" s="133"/>
    </row>
    <row r="22" spans="1:16" s="26" customFormat="1" ht="53.5" customHeight="1" x14ac:dyDescent="0.35">
      <c r="A22" s="113" t="s">
        <v>233</v>
      </c>
      <c r="B22" s="114" t="s">
        <v>8</v>
      </c>
      <c r="C22" s="114" t="s">
        <v>9</v>
      </c>
      <c r="D22" s="114" t="s">
        <v>7</v>
      </c>
      <c r="E22" s="114" t="s">
        <v>231</v>
      </c>
      <c r="F22" s="114" t="s">
        <v>14</v>
      </c>
      <c r="G22" s="114" t="s">
        <v>10</v>
      </c>
      <c r="H22" s="131" t="s">
        <v>11</v>
      </c>
      <c r="I22" s="113" t="s">
        <v>633</v>
      </c>
      <c r="J22" s="113" t="s">
        <v>637</v>
      </c>
      <c r="K22" s="113" t="s">
        <v>634</v>
      </c>
      <c r="L22" s="113" t="s">
        <v>638</v>
      </c>
      <c r="M22" s="115" t="s">
        <v>635</v>
      </c>
      <c r="N22" s="115" t="s">
        <v>636</v>
      </c>
      <c r="O22" s="115" t="s">
        <v>639</v>
      </c>
      <c r="P22" s="134" t="s">
        <v>640</v>
      </c>
    </row>
    <row r="23" spans="1:16" s="26" customFormat="1" ht="24.65" customHeight="1" x14ac:dyDescent="0.35">
      <c r="A23" s="66" t="s">
        <v>375</v>
      </c>
      <c r="B23" s="67"/>
      <c r="C23" s="68"/>
      <c r="D23" s="68"/>
      <c r="E23" s="68"/>
      <c r="F23" s="68"/>
      <c r="G23" s="68"/>
      <c r="H23" s="69"/>
      <c r="I23" s="70"/>
      <c r="J23" s="70"/>
      <c r="K23" s="70"/>
      <c r="L23" s="70"/>
      <c r="M23" s="71"/>
      <c r="N23" s="71"/>
      <c r="O23" s="71"/>
      <c r="P23" s="71"/>
    </row>
    <row r="24" spans="1:16" s="26" customFormat="1" ht="17" x14ac:dyDescent="0.35">
      <c r="A24" s="72" t="s">
        <v>617</v>
      </c>
      <c r="B24" s="67"/>
      <c r="C24" s="68"/>
      <c r="D24" s="68"/>
      <c r="E24" s="68"/>
      <c r="F24" s="68"/>
      <c r="G24" s="68"/>
      <c r="H24" s="73"/>
      <c r="I24" s="70"/>
      <c r="J24" s="70"/>
      <c r="K24" s="70"/>
      <c r="L24" s="70"/>
      <c r="M24" s="71"/>
      <c r="N24" s="71"/>
      <c r="O24" s="71"/>
      <c r="P24" s="71"/>
    </row>
    <row r="25" spans="1:16" s="28" customFormat="1" ht="123.65" customHeight="1" x14ac:dyDescent="0.35">
      <c r="A25" s="107">
        <v>51</v>
      </c>
      <c r="B25" s="120" t="s">
        <v>52</v>
      </c>
      <c r="C25" s="109" t="s">
        <v>379</v>
      </c>
      <c r="D25" s="109" t="s">
        <v>254</v>
      </c>
      <c r="E25" s="109" t="s">
        <v>255</v>
      </c>
      <c r="F25" s="109" t="s">
        <v>27</v>
      </c>
      <c r="G25" s="109" t="s">
        <v>53</v>
      </c>
      <c r="H25" s="111" t="str">
        <f>HYPERLINK("https://s3.amazonaws.com/ilsag/IL-AG_and_NRDC_April-2020_Non-IQ-MF-Heat-Pumps-Idea-4_Final.pdf","Non-IQ Multi-Family Heat Pumps")</f>
        <v>Non-IQ Multi-Family Heat Pumps</v>
      </c>
      <c r="I25" s="121" t="s">
        <v>615</v>
      </c>
      <c r="J25" s="136" t="s">
        <v>657</v>
      </c>
      <c r="K25" s="95" t="s">
        <v>565</v>
      </c>
      <c r="L25" s="135" t="s">
        <v>692</v>
      </c>
      <c r="M25" s="91" t="s">
        <v>441</v>
      </c>
      <c r="N25" s="91" t="s">
        <v>441</v>
      </c>
      <c r="O25" s="91" t="s">
        <v>441</v>
      </c>
      <c r="P25" s="91" t="s">
        <v>441</v>
      </c>
    </row>
    <row r="26" spans="1:16" s="28" customFormat="1" ht="149.5" customHeight="1" x14ac:dyDescent="0.35">
      <c r="A26" s="107">
        <v>52</v>
      </c>
      <c r="B26" s="120" t="s">
        <v>54</v>
      </c>
      <c r="C26" s="109" t="s">
        <v>380</v>
      </c>
      <c r="D26" s="109" t="s">
        <v>254</v>
      </c>
      <c r="E26" s="109" t="s">
        <v>325</v>
      </c>
      <c r="F26" s="109" t="s">
        <v>262</v>
      </c>
      <c r="G26" s="109" t="s">
        <v>55</v>
      </c>
      <c r="H26" s="111" t="str">
        <f>HYPERLINK("https://s3.amazonaws.com/ilsag/IL-AG_and_NRDC_April-2020_Non-IQ-SF-Home-Retrofits_Idea-5_Final.pdf","Non-IQ Single Family Home Retrofits")</f>
        <v>Non-IQ Single Family Home Retrofits</v>
      </c>
      <c r="I26" s="122" t="s">
        <v>464</v>
      </c>
      <c r="J26" s="136" t="s">
        <v>644</v>
      </c>
      <c r="K26" s="86" t="s">
        <v>566</v>
      </c>
      <c r="L26" s="144" t="s">
        <v>694</v>
      </c>
      <c r="M26" s="86" t="s">
        <v>521</v>
      </c>
      <c r="N26" s="136" t="s">
        <v>686</v>
      </c>
      <c r="O26" s="86" t="s">
        <v>456</v>
      </c>
      <c r="P26" s="159" t="s">
        <v>744</v>
      </c>
    </row>
    <row r="27" spans="1:16" s="28" customFormat="1" ht="93.65" customHeight="1" x14ac:dyDescent="0.35">
      <c r="A27" s="107">
        <v>5</v>
      </c>
      <c r="B27" s="120" t="s">
        <v>58</v>
      </c>
      <c r="C27" s="109" t="s">
        <v>380</v>
      </c>
      <c r="D27" s="109" t="s">
        <v>242</v>
      </c>
      <c r="E27" s="109" t="s">
        <v>239</v>
      </c>
      <c r="F27" s="109" t="s">
        <v>27</v>
      </c>
      <c r="G27" s="109" t="s">
        <v>59</v>
      </c>
      <c r="H27" s="111" t="str">
        <f>HYPERLINK("https://s3.amazonaws.com/ilsag/IL-AG_and_NRDC_April-2020_Ameren-All-Electric-RNC-7_Final.pdf","All-Electric Residential New Construction Pilot")</f>
        <v>All-Electric Residential New Construction Pilot</v>
      </c>
      <c r="I27" s="99" t="s">
        <v>465</v>
      </c>
      <c r="J27" s="137" t="s">
        <v>668</v>
      </c>
      <c r="K27" s="88" t="s">
        <v>567</v>
      </c>
      <c r="L27" s="140" t="s">
        <v>695</v>
      </c>
      <c r="M27" s="91" t="s">
        <v>441</v>
      </c>
      <c r="N27" s="91" t="s">
        <v>441</v>
      </c>
      <c r="O27" s="91" t="s">
        <v>441</v>
      </c>
      <c r="P27" s="91" t="s">
        <v>441</v>
      </c>
    </row>
    <row r="28" spans="1:16" s="26" customFormat="1" ht="17" x14ac:dyDescent="0.35">
      <c r="A28" s="72" t="s">
        <v>400</v>
      </c>
      <c r="B28" s="74"/>
      <c r="C28" s="75"/>
      <c r="D28" s="75"/>
      <c r="E28" s="75"/>
      <c r="F28" s="75"/>
      <c r="G28" s="75"/>
      <c r="H28" s="76"/>
      <c r="I28" s="77"/>
      <c r="J28" s="77"/>
      <c r="K28" s="77"/>
      <c r="L28" s="77"/>
      <c r="M28" s="78"/>
      <c r="N28" s="78"/>
      <c r="O28" s="78"/>
      <c r="P28" s="78"/>
    </row>
    <row r="29" spans="1:16" s="28" customFormat="1" ht="142" customHeight="1" x14ac:dyDescent="0.35">
      <c r="A29" s="107">
        <v>2</v>
      </c>
      <c r="B29" s="120" t="s">
        <v>101</v>
      </c>
      <c r="C29" s="109" t="s">
        <v>240</v>
      </c>
      <c r="D29" s="109" t="s">
        <v>89</v>
      </c>
      <c r="E29" s="109" t="s">
        <v>239</v>
      </c>
      <c r="F29" s="109" t="s">
        <v>15</v>
      </c>
      <c r="G29" s="109" t="s">
        <v>102</v>
      </c>
      <c r="H29" s="110" t="str">
        <f>HYPERLINK("https://s3.amazonaws.com/ilsag/ELPC_April-2020_Advanced-Power-Strips-EE-Idea_Final.pdf","Environmental Law &amp; Policy Center (ELPC) Idea: Advanced Power Strips")</f>
        <v>Environmental Law &amp; Policy Center (ELPC) Idea: Advanced Power Strips</v>
      </c>
      <c r="I29" s="122" t="s">
        <v>466</v>
      </c>
      <c r="J29" s="136" t="s">
        <v>644</v>
      </c>
      <c r="K29" s="86" t="s">
        <v>568</v>
      </c>
      <c r="L29" s="145" t="s">
        <v>696</v>
      </c>
      <c r="M29" s="91" t="s">
        <v>441</v>
      </c>
      <c r="N29" s="91" t="s">
        <v>441</v>
      </c>
      <c r="O29" s="91" t="s">
        <v>441</v>
      </c>
      <c r="P29" s="91" t="s">
        <v>441</v>
      </c>
    </row>
    <row r="30" spans="1:16" s="26" customFormat="1" ht="17" x14ac:dyDescent="0.35">
      <c r="A30" s="72" t="s">
        <v>618</v>
      </c>
      <c r="B30" s="67"/>
      <c r="C30" s="68"/>
      <c r="D30" s="68"/>
      <c r="E30" s="68"/>
      <c r="F30" s="68"/>
      <c r="G30" s="68"/>
      <c r="H30" s="73"/>
      <c r="I30" s="70"/>
      <c r="J30" s="70"/>
      <c r="K30" s="70"/>
      <c r="L30" s="70"/>
      <c r="M30" s="71"/>
      <c r="N30" s="71"/>
      <c r="O30" s="71"/>
      <c r="P30" s="71"/>
    </row>
    <row r="31" spans="1:16" s="26" customFormat="1" ht="129.65" customHeight="1" x14ac:dyDescent="0.35">
      <c r="A31" s="107">
        <v>23</v>
      </c>
      <c r="B31" s="120" t="s">
        <v>120</v>
      </c>
      <c r="C31" s="109" t="s">
        <v>284</v>
      </c>
      <c r="D31" s="109" t="s">
        <v>254</v>
      </c>
      <c r="E31" s="109" t="s">
        <v>255</v>
      </c>
      <c r="F31" s="109" t="s">
        <v>34</v>
      </c>
      <c r="G31" s="109" t="s">
        <v>119</v>
      </c>
      <c r="H31" s="110" t="str">
        <f>HYPERLINK("https://s3.amazonaws.com/ilsag/ICRT-UI_April-2020_SAG_EE-Idea_4_All-Electric-Retrofit-Pilot_Final.pdf","All-Electric Retrofit Pilot")</f>
        <v>All-Electric Retrofit Pilot</v>
      </c>
      <c r="I31" s="100" t="s">
        <v>468</v>
      </c>
      <c r="J31" s="137" t="s">
        <v>681</v>
      </c>
      <c r="K31" s="95" t="s">
        <v>565</v>
      </c>
      <c r="L31" s="135" t="s">
        <v>697</v>
      </c>
      <c r="M31" s="118" t="s">
        <v>522</v>
      </c>
      <c r="N31" s="118"/>
      <c r="O31" s="87" t="s">
        <v>431</v>
      </c>
      <c r="P31" s="87"/>
    </row>
    <row r="32" spans="1:16" s="26" customFormat="1" ht="128.5" customHeight="1" x14ac:dyDescent="0.35">
      <c r="A32" s="107">
        <v>62</v>
      </c>
      <c r="B32" s="120" t="s">
        <v>129</v>
      </c>
      <c r="C32" s="109" t="s">
        <v>284</v>
      </c>
      <c r="D32" s="109" t="s">
        <v>242</v>
      </c>
      <c r="E32" s="109" t="s">
        <v>239</v>
      </c>
      <c r="F32" s="109" t="s">
        <v>34</v>
      </c>
      <c r="G32" s="109" t="s">
        <v>367</v>
      </c>
      <c r="H32" s="110" t="str">
        <f>HYPERLINK("https://s3.amazonaws.com/ilsag/ICRT-UI_April-2020_SAG_EE-Idea_5_Solar-Heat-Pump-Pilot_Final.pdf","Solar Powered Split System Heat Pump Pilot")</f>
        <v>Solar Powered Split System Heat Pump Pilot</v>
      </c>
      <c r="I32" s="100" t="s">
        <v>469</v>
      </c>
      <c r="J32" s="137" t="s">
        <v>681</v>
      </c>
      <c r="K32" s="95" t="s">
        <v>565</v>
      </c>
      <c r="L32" s="141" t="s">
        <v>698</v>
      </c>
      <c r="M32" s="91" t="s">
        <v>441</v>
      </c>
      <c r="N32" s="91" t="s">
        <v>441</v>
      </c>
      <c r="O32" s="91" t="s">
        <v>441</v>
      </c>
      <c r="P32" s="91" t="s">
        <v>441</v>
      </c>
    </row>
    <row r="33" spans="1:16" s="26" customFormat="1" ht="17" x14ac:dyDescent="0.35">
      <c r="A33" s="72" t="s">
        <v>401</v>
      </c>
      <c r="B33" s="67"/>
      <c r="C33" s="68"/>
      <c r="D33" s="68"/>
      <c r="E33" s="68"/>
      <c r="F33" s="68"/>
      <c r="G33" s="68"/>
      <c r="H33" s="73"/>
      <c r="I33" s="70"/>
      <c r="J33" s="70"/>
      <c r="K33" s="70"/>
      <c r="L33" s="70"/>
      <c r="M33" s="71"/>
      <c r="N33" s="71"/>
      <c r="O33" s="71"/>
      <c r="P33" s="71"/>
    </row>
    <row r="34" spans="1:16" s="28" customFormat="1" ht="194.15" customHeight="1" x14ac:dyDescent="0.35">
      <c r="A34" s="107">
        <v>53</v>
      </c>
      <c r="B34" s="120" t="s">
        <v>158</v>
      </c>
      <c r="C34" s="109" t="s">
        <v>273</v>
      </c>
      <c r="D34" s="109" t="s">
        <v>254</v>
      </c>
      <c r="E34" s="109" t="s">
        <v>255</v>
      </c>
      <c r="F34" s="109" t="s">
        <v>15</v>
      </c>
      <c r="G34" s="109" t="s">
        <v>159</v>
      </c>
      <c r="H34" s="111" t="s">
        <v>160</v>
      </c>
      <c r="I34" s="123" t="s">
        <v>470</v>
      </c>
      <c r="J34" s="138" t="s">
        <v>645</v>
      </c>
      <c r="K34" s="88" t="s">
        <v>569</v>
      </c>
      <c r="L34" s="140" t="s">
        <v>569</v>
      </c>
      <c r="M34" s="122" t="s">
        <v>523</v>
      </c>
      <c r="N34" s="122"/>
      <c r="O34" s="88" t="s">
        <v>438</v>
      </c>
      <c r="P34" s="88"/>
    </row>
    <row r="35" spans="1:16" s="26" customFormat="1" ht="17" x14ac:dyDescent="0.35">
      <c r="A35" s="72" t="s">
        <v>619</v>
      </c>
      <c r="B35" s="67"/>
      <c r="C35" s="68"/>
      <c r="D35" s="68"/>
      <c r="E35" s="68"/>
      <c r="F35" s="68"/>
      <c r="G35" s="68"/>
      <c r="H35" s="73"/>
      <c r="I35" s="70"/>
      <c r="J35" s="70"/>
      <c r="K35" s="70"/>
      <c r="L35" s="70"/>
      <c r="M35" s="71"/>
      <c r="N35" s="71"/>
      <c r="O35" s="71"/>
      <c r="P35" s="71"/>
    </row>
    <row r="36" spans="1:16" s="26" customFormat="1" ht="130" customHeight="1" x14ac:dyDescent="0.35">
      <c r="A36" s="107">
        <v>57</v>
      </c>
      <c r="B36" s="120" t="s">
        <v>98</v>
      </c>
      <c r="C36" s="109" t="s">
        <v>329</v>
      </c>
      <c r="D36" s="109" t="s">
        <v>254</v>
      </c>
      <c r="E36" s="109" t="s">
        <v>255</v>
      </c>
      <c r="F36" s="109" t="s">
        <v>27</v>
      </c>
      <c r="G36" s="109" t="s">
        <v>381</v>
      </c>
      <c r="H36" s="110" t="str">
        <f>HYPERLINK("https://s3.amazonaws.com/ilsag/Elevate-Energy_New-Ecology-April-2020-EE-Idea_ReMO-Program-FINAL.pdf","Elevate Energy and New Ecology Idea: Remote Monitoring and Optimization (ReMO) Program")</f>
        <v>Elevate Energy and New Ecology Idea: Remote Monitoring and Optimization (ReMO) Program</v>
      </c>
      <c r="I36" s="119" t="s">
        <v>471</v>
      </c>
      <c r="J36" s="137" t="s">
        <v>681</v>
      </c>
      <c r="K36" s="95" t="s">
        <v>565</v>
      </c>
      <c r="L36" s="141" t="s">
        <v>699</v>
      </c>
      <c r="M36" s="95" t="s">
        <v>524</v>
      </c>
      <c r="N36" s="95"/>
      <c r="O36" s="86" t="s">
        <v>432</v>
      </c>
      <c r="P36" s="135" t="s">
        <v>745</v>
      </c>
    </row>
    <row r="37" spans="1:16" s="26" customFormat="1" ht="17" x14ac:dyDescent="0.35">
      <c r="A37" s="72" t="s">
        <v>402</v>
      </c>
      <c r="B37" s="67"/>
      <c r="C37" s="68"/>
      <c r="D37" s="68"/>
      <c r="E37" s="68"/>
      <c r="F37" s="68"/>
      <c r="G37" s="68"/>
      <c r="H37" s="73"/>
      <c r="I37" s="70"/>
      <c r="J37" s="70"/>
      <c r="K37" s="70"/>
      <c r="L37" s="70"/>
      <c r="M37" s="71"/>
      <c r="N37" s="71"/>
      <c r="O37" s="71"/>
      <c r="P37" s="71"/>
    </row>
    <row r="38" spans="1:16" s="26" customFormat="1" ht="120" customHeight="1" x14ac:dyDescent="0.35">
      <c r="A38" s="107">
        <v>68</v>
      </c>
      <c r="B38" s="120" t="s">
        <v>64</v>
      </c>
      <c r="C38" s="109" t="s">
        <v>273</v>
      </c>
      <c r="D38" s="109" t="s">
        <v>254</v>
      </c>
      <c r="E38" s="109" t="s">
        <v>255</v>
      </c>
      <c r="F38" s="109" t="s">
        <v>262</v>
      </c>
      <c r="G38" s="109" t="s">
        <v>77</v>
      </c>
      <c r="H38" s="110" t="str">
        <f>HYPERLINK("https://s3.amazonaws.com/ilsag/Google_April-2020_EE-Idea_Virtually-Assisted-Self-Installations_Final.pdf","Google Idea: Virtually Assisted Self-Installations")</f>
        <v>Google Idea: Virtually Assisted Self-Installations</v>
      </c>
      <c r="I38" s="122" t="s">
        <v>472</v>
      </c>
      <c r="J38" s="136" t="s">
        <v>658</v>
      </c>
      <c r="K38" s="88" t="s">
        <v>570</v>
      </c>
      <c r="L38" s="140" t="s">
        <v>700</v>
      </c>
      <c r="M38" s="122" t="s">
        <v>525</v>
      </c>
      <c r="N38" s="122"/>
      <c r="O38" s="88" t="s">
        <v>433</v>
      </c>
      <c r="P38" s="140" t="s">
        <v>746</v>
      </c>
    </row>
    <row r="39" spans="1:16" s="26" customFormat="1" ht="25.5" customHeight="1" x14ac:dyDescent="0.35">
      <c r="A39" s="66" t="s">
        <v>376</v>
      </c>
      <c r="B39" s="74"/>
      <c r="C39" s="75"/>
      <c r="D39" s="75"/>
      <c r="E39" s="75"/>
      <c r="F39" s="75"/>
      <c r="G39" s="75"/>
      <c r="H39" s="79"/>
      <c r="I39" s="77"/>
      <c r="J39" s="77"/>
      <c r="K39" s="77"/>
      <c r="L39" s="77"/>
      <c r="M39" s="78"/>
      <c r="N39" s="78"/>
      <c r="O39" s="78"/>
      <c r="P39" s="78"/>
    </row>
    <row r="40" spans="1:16" s="26" customFormat="1" ht="17" x14ac:dyDescent="0.35">
      <c r="A40" s="72" t="s">
        <v>620</v>
      </c>
      <c r="B40" s="67"/>
      <c r="C40" s="68"/>
      <c r="D40" s="68"/>
      <c r="E40" s="68"/>
      <c r="F40" s="68"/>
      <c r="G40" s="68"/>
      <c r="H40" s="73"/>
      <c r="I40" s="70"/>
      <c r="J40" s="70"/>
      <c r="K40" s="70"/>
      <c r="L40" s="70"/>
      <c r="M40" s="71"/>
      <c r="N40" s="71"/>
      <c r="O40" s="71"/>
      <c r="P40" s="71"/>
    </row>
    <row r="41" spans="1:16" s="26" customFormat="1" ht="134.5" customHeight="1" x14ac:dyDescent="0.35">
      <c r="A41" s="107">
        <v>13</v>
      </c>
      <c r="B41" s="120" t="s">
        <v>382</v>
      </c>
      <c r="C41" s="109" t="s">
        <v>269</v>
      </c>
      <c r="D41" s="109" t="s">
        <v>242</v>
      </c>
      <c r="E41" s="109" t="s">
        <v>239</v>
      </c>
      <c r="F41" s="109" t="s">
        <v>27</v>
      </c>
      <c r="G41" s="109" t="s">
        <v>78</v>
      </c>
      <c r="H41" s="110" t="str">
        <f>HYPERLINK("https://s3.amazonaws.com/ilsag/EPA-Energy-Star_April-2020_EE-Idea-2_Next-Generation-Refrigerators_Final.pdf","Next Generation Refrigerators")</f>
        <v>Next Generation Refrigerators</v>
      </c>
      <c r="I41" s="100" t="s">
        <v>473</v>
      </c>
      <c r="J41" s="139" t="s">
        <v>659</v>
      </c>
      <c r="K41" s="95" t="s">
        <v>565</v>
      </c>
      <c r="L41" s="135" t="s">
        <v>701</v>
      </c>
      <c r="M41" s="91" t="s">
        <v>441</v>
      </c>
      <c r="N41" s="91" t="s">
        <v>441</v>
      </c>
      <c r="O41" s="91" t="s">
        <v>441</v>
      </c>
      <c r="P41" s="91" t="s">
        <v>441</v>
      </c>
    </row>
    <row r="42" spans="1:16" s="65" customFormat="1" ht="173.25" customHeight="1" x14ac:dyDescent="0.35">
      <c r="A42" s="107">
        <v>14</v>
      </c>
      <c r="B42" s="120" t="s">
        <v>65</v>
      </c>
      <c r="C42" s="124" t="s">
        <v>261</v>
      </c>
      <c r="D42" s="124" t="s">
        <v>242</v>
      </c>
      <c r="E42" s="124" t="s">
        <v>255</v>
      </c>
      <c r="F42" s="124" t="s">
        <v>34</v>
      </c>
      <c r="G42" s="124" t="s">
        <v>271</v>
      </c>
      <c r="H42" s="111" t="str">
        <f>HYPERLINK("https://s3.amazonaws.com/ilsag/EPA-Energy-Star_April-2020_EE-Idea-1_Tenant-Space-EE-Initiative_Final.pdf","Commercial Tenant Space EE Initiative")</f>
        <v>Commercial Tenant Space EE Initiative</v>
      </c>
      <c r="I42" s="100" t="s">
        <v>473</v>
      </c>
      <c r="J42" s="137" t="s">
        <v>681</v>
      </c>
      <c r="K42" s="96" t="s">
        <v>571</v>
      </c>
      <c r="L42" s="146" t="s">
        <v>702</v>
      </c>
      <c r="M42" s="91" t="s">
        <v>441</v>
      </c>
      <c r="N42" s="91" t="s">
        <v>441</v>
      </c>
      <c r="O42" s="91" t="s">
        <v>441</v>
      </c>
      <c r="P42" s="91" t="s">
        <v>441</v>
      </c>
    </row>
    <row r="43" spans="1:16" s="26" customFormat="1" ht="17" x14ac:dyDescent="0.35">
      <c r="A43" s="72" t="s">
        <v>403</v>
      </c>
      <c r="B43" s="67"/>
      <c r="C43" s="68"/>
      <c r="D43" s="68"/>
      <c r="E43" s="68"/>
      <c r="F43" s="68"/>
      <c r="G43" s="68"/>
      <c r="H43" s="73"/>
      <c r="I43" s="70"/>
      <c r="J43" s="70"/>
      <c r="K43" s="70"/>
      <c r="L43" s="70"/>
      <c r="M43" s="71"/>
      <c r="N43" s="71"/>
      <c r="O43" s="71"/>
      <c r="P43" s="71"/>
    </row>
    <row r="44" spans="1:16" s="27" customFormat="1" ht="176.25" customHeight="1" x14ac:dyDescent="0.35">
      <c r="A44" s="107">
        <v>43</v>
      </c>
      <c r="B44" s="120" t="s">
        <v>206</v>
      </c>
      <c r="C44" s="124" t="s">
        <v>261</v>
      </c>
      <c r="D44" s="124" t="s">
        <v>254</v>
      </c>
      <c r="E44" s="124" t="s">
        <v>255</v>
      </c>
      <c r="F44" s="124" t="s">
        <v>312</v>
      </c>
      <c r="G44" s="124" t="s">
        <v>378</v>
      </c>
      <c r="H44" s="111" t="s">
        <v>209</v>
      </c>
      <c r="I44" s="99" t="s">
        <v>474</v>
      </c>
      <c r="J44" s="140" t="s">
        <v>655</v>
      </c>
      <c r="K44" s="88" t="s">
        <v>572</v>
      </c>
      <c r="L44" s="140" t="s">
        <v>703</v>
      </c>
      <c r="M44" s="87" t="s">
        <v>526</v>
      </c>
      <c r="N44" s="87"/>
      <c r="O44" s="86" t="s">
        <v>457</v>
      </c>
      <c r="P44" s="145" t="s">
        <v>747</v>
      </c>
    </row>
    <row r="45" spans="1:16" s="28" customFormat="1" ht="159.75" customHeight="1" x14ac:dyDescent="0.35">
      <c r="A45" s="113">
        <v>70</v>
      </c>
      <c r="B45" s="120" t="s">
        <v>228</v>
      </c>
      <c r="C45" s="114" t="s">
        <v>240</v>
      </c>
      <c r="D45" s="114" t="s">
        <v>242</v>
      </c>
      <c r="E45" s="114" t="s">
        <v>239</v>
      </c>
      <c r="F45" s="114" t="s">
        <v>15</v>
      </c>
      <c r="G45" s="109" t="s">
        <v>226</v>
      </c>
      <c r="H45" s="110" t="s">
        <v>228</v>
      </c>
      <c r="I45" s="99" t="s">
        <v>475</v>
      </c>
      <c r="J45" s="141" t="s">
        <v>664</v>
      </c>
      <c r="K45" s="95" t="s">
        <v>565</v>
      </c>
      <c r="L45" s="135" t="s">
        <v>704</v>
      </c>
      <c r="M45" s="91" t="s">
        <v>441</v>
      </c>
      <c r="N45" s="91" t="s">
        <v>441</v>
      </c>
      <c r="O45" s="91" t="s">
        <v>441</v>
      </c>
      <c r="P45" s="91" t="s">
        <v>441</v>
      </c>
    </row>
    <row r="46" spans="1:16" s="27" customFormat="1" ht="113.5" customHeight="1" x14ac:dyDescent="0.35">
      <c r="A46" s="107">
        <v>29</v>
      </c>
      <c r="B46" s="120" t="s">
        <v>222</v>
      </c>
      <c r="C46" s="124" t="s">
        <v>261</v>
      </c>
      <c r="D46" s="124" t="s">
        <v>242</v>
      </c>
      <c r="E46" s="124" t="s">
        <v>239</v>
      </c>
      <c r="F46" s="124" t="s">
        <v>27</v>
      </c>
      <c r="G46" s="124" t="s">
        <v>223</v>
      </c>
      <c r="H46" s="111" t="s">
        <v>224</v>
      </c>
      <c r="I46" s="99" t="s">
        <v>476</v>
      </c>
      <c r="J46" s="141" t="s">
        <v>646</v>
      </c>
      <c r="K46" s="87" t="s">
        <v>573</v>
      </c>
      <c r="L46" s="141" t="s">
        <v>705</v>
      </c>
      <c r="M46" s="91" t="s">
        <v>441</v>
      </c>
      <c r="N46" s="91" t="s">
        <v>441</v>
      </c>
      <c r="O46" s="91" t="s">
        <v>441</v>
      </c>
      <c r="P46" s="91" t="s">
        <v>441</v>
      </c>
    </row>
    <row r="47" spans="1:16" s="27" customFormat="1" ht="137.15" customHeight="1" x14ac:dyDescent="0.35">
      <c r="A47" s="107">
        <v>49</v>
      </c>
      <c r="B47" s="120" t="s">
        <v>217</v>
      </c>
      <c r="C47" s="124" t="s">
        <v>261</v>
      </c>
      <c r="D47" s="124" t="s">
        <v>275</v>
      </c>
      <c r="E47" s="124" t="s">
        <v>255</v>
      </c>
      <c r="F47" s="124" t="s">
        <v>34</v>
      </c>
      <c r="G47" s="124" t="s">
        <v>371</v>
      </c>
      <c r="H47" s="111" t="s">
        <v>217</v>
      </c>
      <c r="I47" s="99" t="s">
        <v>477</v>
      </c>
      <c r="J47" s="140" t="s">
        <v>647</v>
      </c>
      <c r="K47" s="88" t="s">
        <v>574</v>
      </c>
      <c r="L47" s="140" t="s">
        <v>706</v>
      </c>
      <c r="M47" s="122" t="s">
        <v>527</v>
      </c>
      <c r="N47" s="122"/>
      <c r="O47" s="86" t="s">
        <v>458</v>
      </c>
      <c r="P47" s="86"/>
    </row>
    <row r="48" spans="1:16" s="28" customFormat="1" ht="240.75" customHeight="1" x14ac:dyDescent="0.35">
      <c r="A48" s="107">
        <v>69</v>
      </c>
      <c r="B48" s="120" t="s">
        <v>219</v>
      </c>
      <c r="C48" s="109" t="s">
        <v>240</v>
      </c>
      <c r="D48" s="109" t="s">
        <v>254</v>
      </c>
      <c r="E48" s="109" t="s">
        <v>255</v>
      </c>
      <c r="F48" s="109" t="s">
        <v>15</v>
      </c>
      <c r="G48" s="109" t="s">
        <v>221</v>
      </c>
      <c r="H48" s="110" t="s">
        <v>220</v>
      </c>
      <c r="I48" s="100" t="s">
        <v>478</v>
      </c>
      <c r="J48" s="140" t="s">
        <v>648</v>
      </c>
      <c r="K48" s="88" t="s">
        <v>575</v>
      </c>
      <c r="L48" s="140" t="s">
        <v>707</v>
      </c>
      <c r="M48" s="99" t="s">
        <v>528</v>
      </c>
      <c r="N48" s="160" t="s">
        <v>687</v>
      </c>
      <c r="O48" s="89" t="s">
        <v>439</v>
      </c>
      <c r="P48" s="160" t="s">
        <v>748</v>
      </c>
    </row>
    <row r="49" spans="1:16" s="26" customFormat="1" ht="17" x14ac:dyDescent="0.35">
      <c r="A49" s="72" t="s">
        <v>404</v>
      </c>
      <c r="B49" s="67"/>
      <c r="C49" s="68"/>
      <c r="D49" s="68"/>
      <c r="E49" s="68"/>
      <c r="F49" s="68"/>
      <c r="G49" s="68"/>
      <c r="H49" s="73"/>
      <c r="I49" s="70"/>
      <c r="J49" s="142"/>
      <c r="K49" s="70"/>
      <c r="L49" s="70"/>
      <c r="M49" s="71"/>
      <c r="N49" s="71"/>
      <c r="O49" s="71"/>
      <c r="P49" s="71"/>
    </row>
    <row r="50" spans="1:16" s="52" customFormat="1" ht="129.65" customHeight="1" x14ac:dyDescent="0.35">
      <c r="A50" s="107">
        <v>9</v>
      </c>
      <c r="B50" s="120" t="s">
        <v>51</v>
      </c>
      <c r="C50" s="109" t="s">
        <v>261</v>
      </c>
      <c r="D50" s="109" t="s">
        <v>242</v>
      </c>
      <c r="E50" s="109" t="s">
        <v>239</v>
      </c>
      <c r="F50" s="109" t="s">
        <v>262</v>
      </c>
      <c r="G50" s="109" t="s">
        <v>263</v>
      </c>
      <c r="H50" s="111" t="str">
        <f>HYPERLINK("https://s3.amazonaws.com/ilsag/IL-AG_and_NRDC_April-2020_CI-Networked-Lighting-Controls-Idea-3_Final.pdf","C&amp;I Networked Lighting Controls")</f>
        <v>C&amp;I Networked Lighting Controls</v>
      </c>
      <c r="I50" s="121" t="s">
        <v>481</v>
      </c>
      <c r="J50" s="136" t="s">
        <v>671</v>
      </c>
      <c r="K50" s="88" t="s">
        <v>576</v>
      </c>
      <c r="L50" s="140" t="s">
        <v>708</v>
      </c>
      <c r="M50" s="91" t="s">
        <v>441</v>
      </c>
      <c r="N50" s="91" t="s">
        <v>441</v>
      </c>
      <c r="O50" s="91" t="s">
        <v>441</v>
      </c>
      <c r="P50" s="91" t="s">
        <v>441</v>
      </c>
    </row>
    <row r="51" spans="1:16" s="28" customFormat="1" ht="117.65" customHeight="1" x14ac:dyDescent="0.35">
      <c r="A51" s="107">
        <v>67</v>
      </c>
      <c r="B51" s="120" t="s">
        <v>385</v>
      </c>
      <c r="C51" s="109" t="s">
        <v>342</v>
      </c>
      <c r="D51" s="109" t="s">
        <v>242</v>
      </c>
      <c r="E51" s="109" t="s">
        <v>239</v>
      </c>
      <c r="F51" s="109" t="s">
        <v>320</v>
      </c>
      <c r="G51" s="109" t="s">
        <v>50</v>
      </c>
      <c r="H51" s="110" t="str">
        <f>HYPERLINK("https://s3.amazonaws.com/ilsag/IL-AG_and_NRDC_April-2020_VRF-EE-Idea-2_Final.pdf","Variable Refrigerant Flow (VRF) Technology")</f>
        <v>Variable Refrigerant Flow (VRF) Technology</v>
      </c>
      <c r="I51" s="122" t="s">
        <v>479</v>
      </c>
      <c r="J51" s="136" t="s">
        <v>665</v>
      </c>
      <c r="K51" s="95" t="s">
        <v>565</v>
      </c>
      <c r="L51" s="135" t="s">
        <v>709</v>
      </c>
      <c r="M51" s="91" t="s">
        <v>441</v>
      </c>
      <c r="N51" s="91" t="s">
        <v>441</v>
      </c>
      <c r="O51" s="91" t="s">
        <v>441</v>
      </c>
      <c r="P51" s="91" t="s">
        <v>441</v>
      </c>
    </row>
    <row r="52" spans="1:16" s="28" customFormat="1" ht="129" customHeight="1" x14ac:dyDescent="0.35">
      <c r="A52" s="107">
        <v>48</v>
      </c>
      <c r="B52" s="120" t="s">
        <v>386</v>
      </c>
      <c r="C52" s="109" t="s">
        <v>240</v>
      </c>
      <c r="D52" s="109" t="s">
        <v>254</v>
      </c>
      <c r="E52" s="109" t="s">
        <v>255</v>
      </c>
      <c r="F52" s="109" t="s">
        <v>320</v>
      </c>
      <c r="G52" s="109" t="s">
        <v>48</v>
      </c>
      <c r="H52" s="110" t="str">
        <f>HYPERLINK("https://s3.amazonaws.com/ilsag/IL-AG_and_NRDC_April-2020_Midstream-Upstream-EE-Idea-1_Final.pdf","Midstream-Upstream Approaches")</f>
        <v>Midstream-Upstream Approaches</v>
      </c>
      <c r="I52" s="121" t="s">
        <v>480</v>
      </c>
      <c r="J52" s="136" t="s">
        <v>685</v>
      </c>
      <c r="K52" s="88" t="s">
        <v>577</v>
      </c>
      <c r="L52" s="140" t="s">
        <v>710</v>
      </c>
      <c r="M52" s="122" t="s">
        <v>529</v>
      </c>
      <c r="N52" s="122"/>
      <c r="O52" s="94"/>
      <c r="P52" s="159" t="s">
        <v>749</v>
      </c>
    </row>
    <row r="53" spans="1:16" s="28" customFormat="1" ht="160.5" customHeight="1" x14ac:dyDescent="0.35">
      <c r="A53" s="47">
        <v>44</v>
      </c>
      <c r="B53" s="120" t="s">
        <v>387</v>
      </c>
      <c r="C53" s="109" t="s">
        <v>269</v>
      </c>
      <c r="D53" s="109" t="s">
        <v>254</v>
      </c>
      <c r="E53" s="109" t="s">
        <v>255</v>
      </c>
      <c r="F53" s="109" t="s">
        <v>312</v>
      </c>
      <c r="G53" s="109" t="s">
        <v>82</v>
      </c>
      <c r="H53" s="111" t="str">
        <f>HYPERLINK("https://s3.amazonaws.com/ilsag/NRDC_April-2020_Leveraging-Other-Initiatives_EE-Idea-1_Final.pdf","Leveraging Other Initiatives")</f>
        <v>Leveraging Other Initiatives</v>
      </c>
      <c r="I53" s="99" t="s">
        <v>482</v>
      </c>
      <c r="J53" s="136" t="s">
        <v>693</v>
      </c>
      <c r="K53" s="88" t="s">
        <v>578</v>
      </c>
      <c r="L53" s="140" t="s">
        <v>711</v>
      </c>
      <c r="M53" s="121" t="s">
        <v>530</v>
      </c>
      <c r="N53" s="121"/>
      <c r="O53" s="88" t="s">
        <v>434</v>
      </c>
      <c r="P53" s="159" t="s">
        <v>750</v>
      </c>
    </row>
    <row r="54" spans="1:16" s="26" customFormat="1" ht="17" x14ac:dyDescent="0.35">
      <c r="A54" s="72" t="s">
        <v>621</v>
      </c>
      <c r="B54" s="67"/>
      <c r="C54" s="68"/>
      <c r="D54" s="68"/>
      <c r="E54" s="68"/>
      <c r="F54" s="68"/>
      <c r="G54" s="68"/>
      <c r="H54" s="73"/>
      <c r="I54" s="70"/>
      <c r="J54" s="70"/>
      <c r="K54" s="70"/>
      <c r="L54" s="70"/>
      <c r="M54" s="71"/>
      <c r="N54" s="71"/>
      <c r="O54" s="71"/>
      <c r="P54" s="71"/>
    </row>
    <row r="55" spans="1:16" s="27" customFormat="1" ht="120.65" customHeight="1" x14ac:dyDescent="0.35">
      <c r="A55" s="107">
        <v>26</v>
      </c>
      <c r="B55" s="120" t="s">
        <v>4</v>
      </c>
      <c r="C55" s="109" t="s">
        <v>261</v>
      </c>
      <c r="D55" s="109" t="s">
        <v>242</v>
      </c>
      <c r="E55" s="109" t="s">
        <v>239</v>
      </c>
      <c r="F55" s="109" t="s">
        <v>27</v>
      </c>
      <c r="G55" s="109" t="s">
        <v>286</v>
      </c>
      <c r="H55" s="111" t="str">
        <f>HYPERLINK("https://s3.amazonaws.com/ilsag/2020-SAG-EE-Ideas-Hydraulic-Oil-and-Gear-Oil-McMurtrey-ExxonMobil.pdf","ExxonMobil Idea: Energy Efficient Hydraulic Oil and Gear Oil")</f>
        <v>ExxonMobil Idea: Energy Efficient Hydraulic Oil and Gear Oil</v>
      </c>
      <c r="I55" s="122" t="s">
        <v>483</v>
      </c>
      <c r="J55" s="136" t="s">
        <v>649</v>
      </c>
      <c r="K55" s="95" t="s">
        <v>565</v>
      </c>
      <c r="L55" s="135" t="s">
        <v>712</v>
      </c>
      <c r="M55" s="91" t="s">
        <v>441</v>
      </c>
      <c r="N55" s="91" t="s">
        <v>441</v>
      </c>
      <c r="O55" s="91" t="s">
        <v>441</v>
      </c>
      <c r="P55" s="91" t="s">
        <v>441</v>
      </c>
    </row>
    <row r="56" spans="1:16" s="26" customFormat="1" ht="17" x14ac:dyDescent="0.35">
      <c r="A56" s="72" t="s">
        <v>622</v>
      </c>
      <c r="B56" s="67"/>
      <c r="C56" s="68"/>
      <c r="D56" s="68"/>
      <c r="E56" s="68"/>
      <c r="F56" s="68"/>
      <c r="G56" s="68"/>
      <c r="H56" s="73"/>
      <c r="I56" s="70"/>
      <c r="J56" s="70"/>
      <c r="K56" s="70"/>
      <c r="L56" s="70"/>
      <c r="M56" s="71"/>
      <c r="N56" s="71"/>
      <c r="O56" s="71"/>
      <c r="P56" s="71"/>
    </row>
    <row r="57" spans="1:16" s="52" customFormat="1" ht="119.15" customHeight="1" x14ac:dyDescent="0.35">
      <c r="A57" s="107">
        <v>3</v>
      </c>
      <c r="B57" s="120" t="s">
        <v>112</v>
      </c>
      <c r="C57" s="109" t="s">
        <v>243</v>
      </c>
      <c r="D57" s="109" t="s">
        <v>242</v>
      </c>
      <c r="E57" s="109" t="s">
        <v>239</v>
      </c>
      <c r="F57" s="109" t="s">
        <v>27</v>
      </c>
      <c r="G57" s="109" t="s">
        <v>366</v>
      </c>
      <c r="H57" s="111" t="str">
        <f>HYPERLINK("https://s3.amazonaws.com/ilsag/Skill-Demand_April-2020_APS_EE-Idea_Final.pdf","Skill Demand Idea: Advanced Powerstrips for Medium to Large Commercial Office Buildings")</f>
        <v>Skill Demand Idea: Advanced Powerstrips for Medium to Large Commercial Office Buildings</v>
      </c>
      <c r="I57" s="99" t="s">
        <v>484</v>
      </c>
      <c r="J57" s="137" t="s">
        <v>666</v>
      </c>
      <c r="K57" s="95" t="s">
        <v>565</v>
      </c>
      <c r="L57" s="135" t="s">
        <v>713</v>
      </c>
      <c r="M57" s="91" t="s">
        <v>441</v>
      </c>
      <c r="N57" s="91" t="s">
        <v>441</v>
      </c>
      <c r="O57" s="91" t="s">
        <v>441</v>
      </c>
      <c r="P57" s="91" t="s">
        <v>441</v>
      </c>
    </row>
    <row r="58" spans="1:16" s="52" customFormat="1" ht="24.65" customHeight="1" x14ac:dyDescent="0.35">
      <c r="A58" s="66" t="s">
        <v>377</v>
      </c>
      <c r="B58" s="67"/>
      <c r="C58" s="68"/>
      <c r="D58" s="68"/>
      <c r="E58" s="68"/>
      <c r="F58" s="68"/>
      <c r="G58" s="68"/>
      <c r="H58" s="73"/>
      <c r="I58" s="70"/>
      <c r="J58" s="70"/>
      <c r="K58" s="70"/>
      <c r="L58" s="70"/>
      <c r="M58" s="71"/>
      <c r="N58" s="71"/>
      <c r="O58" s="71"/>
      <c r="P58" s="71"/>
    </row>
    <row r="59" spans="1:16" s="26" customFormat="1" ht="17" x14ac:dyDescent="0.35">
      <c r="A59" s="72" t="s">
        <v>405</v>
      </c>
      <c r="B59" s="67"/>
      <c r="C59" s="68"/>
      <c r="D59" s="68"/>
      <c r="E59" s="68"/>
      <c r="F59" s="68"/>
      <c r="G59" s="68"/>
      <c r="H59" s="73"/>
      <c r="I59" s="70"/>
      <c r="J59" s="70"/>
      <c r="K59" s="70"/>
      <c r="L59" s="70"/>
      <c r="M59" s="71"/>
      <c r="N59" s="71"/>
      <c r="O59" s="71"/>
      <c r="P59" s="71"/>
    </row>
    <row r="60" spans="1:16" s="28" customFormat="1" ht="133" customHeight="1" x14ac:dyDescent="0.35">
      <c r="A60" s="107">
        <v>10</v>
      </c>
      <c r="B60" s="120" t="s">
        <v>197</v>
      </c>
      <c r="C60" s="109" t="s">
        <v>125</v>
      </c>
      <c r="D60" s="109" t="s">
        <v>254</v>
      </c>
      <c r="E60" s="109" t="s">
        <v>265</v>
      </c>
      <c r="F60" s="109" t="s">
        <v>27</v>
      </c>
      <c r="G60" s="109" t="s">
        <v>364</v>
      </c>
      <c r="H60" s="111" t="s">
        <v>197</v>
      </c>
      <c r="I60" s="118" t="s">
        <v>485</v>
      </c>
      <c r="J60" s="137" t="s">
        <v>485</v>
      </c>
      <c r="K60" s="87" t="s">
        <v>579</v>
      </c>
      <c r="L60" s="141" t="s">
        <v>705</v>
      </c>
      <c r="M60" s="118" t="s">
        <v>533</v>
      </c>
      <c r="N60" s="118"/>
      <c r="O60" s="87" t="s">
        <v>455</v>
      </c>
      <c r="P60" s="87"/>
    </row>
    <row r="61" spans="1:16" s="28" customFormat="1" ht="182" x14ac:dyDescent="0.35">
      <c r="A61" s="107">
        <v>19</v>
      </c>
      <c r="B61" s="120" t="s">
        <v>200</v>
      </c>
      <c r="C61" s="109" t="s">
        <v>125</v>
      </c>
      <c r="D61" s="109" t="s">
        <v>254</v>
      </c>
      <c r="E61" s="109" t="s">
        <v>265</v>
      </c>
      <c r="F61" s="109" t="s">
        <v>27</v>
      </c>
      <c r="G61" s="109" t="s">
        <v>201</v>
      </c>
      <c r="H61" s="111" t="s">
        <v>202</v>
      </c>
      <c r="I61" s="118" t="s">
        <v>486</v>
      </c>
      <c r="J61" s="137" t="s">
        <v>486</v>
      </c>
      <c r="K61" s="87" t="s">
        <v>580</v>
      </c>
      <c r="L61" s="141" t="s">
        <v>705</v>
      </c>
      <c r="M61" s="118" t="s">
        <v>534</v>
      </c>
      <c r="N61" s="118"/>
      <c r="O61" s="87" t="s">
        <v>435</v>
      </c>
      <c r="P61" s="87"/>
    </row>
    <row r="62" spans="1:16" s="28" customFormat="1" ht="165" customHeight="1" x14ac:dyDescent="0.35">
      <c r="A62" s="107">
        <v>25</v>
      </c>
      <c r="B62" s="120" t="s">
        <v>203</v>
      </c>
      <c r="C62" s="109" t="s">
        <v>269</v>
      </c>
      <c r="D62" s="109" t="s">
        <v>254</v>
      </c>
      <c r="E62" s="109" t="s">
        <v>255</v>
      </c>
      <c r="F62" s="109" t="s">
        <v>255</v>
      </c>
      <c r="G62" s="109" t="s">
        <v>368</v>
      </c>
      <c r="H62" s="110" t="s">
        <v>203</v>
      </c>
      <c r="I62" s="118" t="s">
        <v>487</v>
      </c>
      <c r="J62" s="136" t="s">
        <v>663</v>
      </c>
      <c r="K62" s="86" t="s">
        <v>581</v>
      </c>
      <c r="L62" s="140" t="s">
        <v>714</v>
      </c>
      <c r="M62" s="122" t="s">
        <v>535</v>
      </c>
      <c r="N62" s="122"/>
      <c r="O62" s="86" t="s">
        <v>436</v>
      </c>
      <c r="P62" s="136" t="s">
        <v>756</v>
      </c>
    </row>
    <row r="63" spans="1:16" s="28" customFormat="1" ht="195" x14ac:dyDescent="0.35">
      <c r="A63" s="107">
        <v>47</v>
      </c>
      <c r="B63" s="120" t="s">
        <v>210</v>
      </c>
      <c r="C63" s="109" t="s">
        <v>269</v>
      </c>
      <c r="D63" s="109" t="s">
        <v>254</v>
      </c>
      <c r="E63" s="109" t="s">
        <v>255</v>
      </c>
      <c r="F63" s="109" t="s">
        <v>34</v>
      </c>
      <c r="G63" s="109" t="s">
        <v>211</v>
      </c>
      <c r="H63" s="110" t="s">
        <v>210</v>
      </c>
      <c r="I63" s="118" t="s">
        <v>559</v>
      </c>
      <c r="J63" s="137" t="s">
        <v>559</v>
      </c>
      <c r="K63" s="95" t="s">
        <v>565</v>
      </c>
      <c r="L63" s="135" t="s">
        <v>715</v>
      </c>
      <c r="M63" s="118" t="s">
        <v>536</v>
      </c>
      <c r="N63" s="118"/>
      <c r="O63" s="86" t="s">
        <v>436</v>
      </c>
      <c r="P63" s="135" t="s">
        <v>755</v>
      </c>
    </row>
    <row r="64" spans="1:16" s="28" customFormat="1" ht="113.15" customHeight="1" x14ac:dyDescent="0.35">
      <c r="A64" s="107">
        <v>64</v>
      </c>
      <c r="B64" s="120" t="s">
        <v>383</v>
      </c>
      <c r="C64" s="109" t="s">
        <v>269</v>
      </c>
      <c r="D64" s="109" t="s">
        <v>254</v>
      </c>
      <c r="E64" s="109" t="s">
        <v>255</v>
      </c>
      <c r="F64" s="109" t="s">
        <v>15</v>
      </c>
      <c r="G64" s="109" t="s">
        <v>373</v>
      </c>
      <c r="H64" s="110" t="s">
        <v>212</v>
      </c>
      <c r="I64" s="99" t="s">
        <v>488</v>
      </c>
      <c r="J64" s="143" t="s">
        <v>660</v>
      </c>
      <c r="K64" s="88" t="s">
        <v>582</v>
      </c>
      <c r="L64" s="140" t="s">
        <v>716</v>
      </c>
      <c r="M64" s="118" t="s">
        <v>537</v>
      </c>
      <c r="N64" s="118"/>
      <c r="O64" s="86" t="s">
        <v>437</v>
      </c>
      <c r="P64" s="140" t="s">
        <v>754</v>
      </c>
    </row>
    <row r="65" spans="1:16" s="26" customFormat="1" ht="17" x14ac:dyDescent="0.35">
      <c r="A65" s="72" t="s">
        <v>401</v>
      </c>
      <c r="B65" s="67"/>
      <c r="C65" s="68"/>
      <c r="D65" s="68"/>
      <c r="E65" s="68"/>
      <c r="F65" s="68"/>
      <c r="G65" s="68"/>
      <c r="H65" s="73"/>
      <c r="I65" s="70"/>
      <c r="J65" s="70"/>
      <c r="K65" s="70"/>
      <c r="L65" s="70"/>
      <c r="M65" s="71"/>
      <c r="N65" s="71"/>
      <c r="O65" s="71"/>
      <c r="P65" s="71"/>
    </row>
    <row r="66" spans="1:16" s="28" customFormat="1" ht="157.5" customHeight="1" x14ac:dyDescent="0.35">
      <c r="A66" s="107">
        <v>72</v>
      </c>
      <c r="B66" s="120" t="s">
        <v>137</v>
      </c>
      <c r="C66" s="109" t="s">
        <v>273</v>
      </c>
      <c r="D66" s="109" t="s">
        <v>254</v>
      </c>
      <c r="E66" s="109" t="s">
        <v>255</v>
      </c>
      <c r="F66" s="109" t="s">
        <v>15</v>
      </c>
      <c r="G66" s="109" t="s">
        <v>139</v>
      </c>
      <c r="H66" s="125" t="str">
        <f>HYPERLINK("https://s3.amazonaws.com/ilsag/CUB-April-2020_SAG_EE-Ideas_1-8-Ideas_Final.pdf","Citizens Utility Board Ideas: 1-8 Summary Document (see pages 1-3)")</f>
        <v>Citizens Utility Board Ideas: 1-8 Summary Document (see pages 1-3)</v>
      </c>
      <c r="I66" s="99" t="s">
        <v>489</v>
      </c>
      <c r="J66" s="143" t="s">
        <v>660</v>
      </c>
      <c r="K66" s="88" t="s">
        <v>583</v>
      </c>
      <c r="L66" s="140" t="s">
        <v>717</v>
      </c>
      <c r="M66" s="126" t="s">
        <v>562</v>
      </c>
      <c r="N66" s="126"/>
      <c r="O66" s="89" t="s">
        <v>439</v>
      </c>
      <c r="P66" s="160" t="s">
        <v>753</v>
      </c>
    </row>
    <row r="67" spans="1:16" s="28" customFormat="1" ht="116.5" customHeight="1" x14ac:dyDescent="0.35">
      <c r="A67" s="107">
        <v>66</v>
      </c>
      <c r="B67" s="120" t="s">
        <v>141</v>
      </c>
      <c r="C67" s="109" t="s">
        <v>273</v>
      </c>
      <c r="D67" s="109" t="s">
        <v>340</v>
      </c>
      <c r="E67" s="109" t="s">
        <v>255</v>
      </c>
      <c r="F67" s="109" t="s">
        <v>15</v>
      </c>
      <c r="G67" s="109" t="s">
        <v>384</v>
      </c>
      <c r="H67" s="110" t="s">
        <v>143</v>
      </c>
      <c r="I67" s="122" t="s">
        <v>490</v>
      </c>
      <c r="J67" s="136" t="s">
        <v>656</v>
      </c>
      <c r="K67" s="96" t="s">
        <v>584</v>
      </c>
      <c r="L67" s="146" t="s">
        <v>718</v>
      </c>
      <c r="M67" s="127" t="s">
        <v>532</v>
      </c>
      <c r="N67" s="127"/>
      <c r="O67" s="91" t="s">
        <v>441</v>
      </c>
      <c r="P67" s="91" t="s">
        <v>441</v>
      </c>
    </row>
    <row r="68" spans="1:16" s="28" customFormat="1" ht="183.75" customHeight="1" x14ac:dyDescent="0.35">
      <c r="A68" s="107">
        <v>58</v>
      </c>
      <c r="B68" s="120" t="s">
        <v>156</v>
      </c>
      <c r="C68" s="109" t="s">
        <v>288</v>
      </c>
      <c r="D68" s="109" t="s">
        <v>254</v>
      </c>
      <c r="E68" s="109" t="s">
        <v>255</v>
      </c>
      <c r="F68" s="109" t="s">
        <v>15</v>
      </c>
      <c r="G68" s="109" t="s">
        <v>331</v>
      </c>
      <c r="H68" s="110" t="s">
        <v>157</v>
      </c>
      <c r="I68" s="99" t="s">
        <v>489</v>
      </c>
      <c r="J68" s="136" t="s">
        <v>661</v>
      </c>
      <c r="K68" s="88" t="s">
        <v>586</v>
      </c>
      <c r="L68" s="140" t="s">
        <v>719</v>
      </c>
      <c r="M68" s="127" t="s">
        <v>531</v>
      </c>
      <c r="N68" s="127"/>
      <c r="O68" s="89" t="s">
        <v>439</v>
      </c>
      <c r="P68" s="160" t="s">
        <v>752</v>
      </c>
    </row>
    <row r="69" spans="1:16" s="28" customFormat="1" ht="182.5" customHeight="1" x14ac:dyDescent="0.35">
      <c r="A69" s="107">
        <v>15</v>
      </c>
      <c r="B69" s="120" t="s">
        <v>147</v>
      </c>
      <c r="C69" s="109" t="s">
        <v>273</v>
      </c>
      <c r="D69" s="109" t="s">
        <v>254</v>
      </c>
      <c r="E69" s="109" t="s">
        <v>255</v>
      </c>
      <c r="F69" s="109" t="s">
        <v>15</v>
      </c>
      <c r="G69" s="109" t="s">
        <v>148</v>
      </c>
      <c r="H69" s="111" t="s">
        <v>149</v>
      </c>
      <c r="I69" s="122" t="s">
        <v>491</v>
      </c>
      <c r="J69" s="136" t="s">
        <v>491</v>
      </c>
      <c r="K69" s="88" t="s">
        <v>585</v>
      </c>
      <c r="L69" s="140" t="s">
        <v>720</v>
      </c>
      <c r="M69" s="122" t="s">
        <v>614</v>
      </c>
      <c r="N69" s="122"/>
      <c r="O69" s="89" t="s">
        <v>439</v>
      </c>
      <c r="P69" s="160" t="s">
        <v>751</v>
      </c>
    </row>
    <row r="70" spans="1:16" s="28" customFormat="1" ht="101.5" customHeight="1" x14ac:dyDescent="0.35">
      <c r="A70" s="107">
        <v>20</v>
      </c>
      <c r="B70" s="120" t="s">
        <v>150</v>
      </c>
      <c r="C70" s="109" t="s">
        <v>273</v>
      </c>
      <c r="D70" s="109" t="s">
        <v>242</v>
      </c>
      <c r="E70" s="109" t="s">
        <v>239</v>
      </c>
      <c r="F70" s="109" t="s">
        <v>15</v>
      </c>
      <c r="G70" s="109" t="s">
        <v>151</v>
      </c>
      <c r="H70" s="111" t="s">
        <v>152</v>
      </c>
      <c r="I70" s="99" t="s">
        <v>492</v>
      </c>
      <c r="J70" s="140" t="s">
        <v>662</v>
      </c>
      <c r="K70" s="88" t="s">
        <v>587</v>
      </c>
      <c r="L70" s="140" t="s">
        <v>721</v>
      </c>
      <c r="M70" s="91" t="s">
        <v>441</v>
      </c>
      <c r="N70" s="91" t="s">
        <v>441</v>
      </c>
      <c r="O70" s="91" t="s">
        <v>441</v>
      </c>
      <c r="P70" s="91" t="s">
        <v>441</v>
      </c>
    </row>
    <row r="71" spans="1:16" s="26" customFormat="1" ht="15.5" x14ac:dyDescent="0.35">
      <c r="A71" s="50"/>
      <c r="B71" s="48"/>
      <c r="C71" s="51"/>
      <c r="D71" s="51"/>
      <c r="E71" s="51"/>
      <c r="F71" s="51"/>
      <c r="G71" s="51"/>
      <c r="H71" s="49"/>
      <c r="I71" s="57"/>
      <c r="J71" s="57"/>
      <c r="K71" s="57"/>
      <c r="L71" s="57"/>
      <c r="M71" s="58"/>
      <c r="N71" s="58"/>
      <c r="O71" s="58"/>
      <c r="P71" s="58"/>
    </row>
    <row r="72" spans="1:16" s="26" customFormat="1" ht="15.5" x14ac:dyDescent="0.35">
      <c r="A72" s="50"/>
      <c r="B72" s="48"/>
      <c r="C72" s="51"/>
      <c r="D72" s="51"/>
      <c r="E72" s="51"/>
      <c r="F72" s="51"/>
      <c r="G72" s="51"/>
      <c r="H72" s="49"/>
      <c r="I72" s="57"/>
      <c r="J72" s="57"/>
      <c r="K72" s="57"/>
      <c r="L72" s="57"/>
      <c r="M72" s="58"/>
      <c r="N72" s="58"/>
      <c r="O72" s="58"/>
      <c r="P72" s="58"/>
    </row>
  </sheetData>
  <mergeCells count="10">
    <mergeCell ref="B20:G20"/>
    <mergeCell ref="B19:G19"/>
    <mergeCell ref="A6:G6"/>
    <mergeCell ref="B7:G7"/>
    <mergeCell ref="B8:G8"/>
    <mergeCell ref="B17:G17"/>
    <mergeCell ref="B18:G18"/>
    <mergeCell ref="A14:G14"/>
    <mergeCell ref="B15:G15"/>
    <mergeCell ref="B16:G16"/>
  </mergeCells>
  <phoneticPr fontId="21" type="noConversion"/>
  <hyperlinks>
    <hyperlink ref="H34" r:id="rId1" display="https://s3.amazonaws.com/ilsag/CUB-April-2020_SAG_EE-Ideas_1-8-Ideas_Final.pdf" xr:uid="{00000000-0004-0000-0100-000000000000}"/>
    <hyperlink ref="H46" r:id="rId2" display="https://s3.amazonaws.com/ilsag/Elevate-Energy_April-2020-EE-Idea-12_Field-Adjustable-Streetlights-FINAL.pdf" xr:uid="{00000000-0004-0000-0100-000001000000}"/>
    <hyperlink ref="H47" r:id="rId3" display="https://s3.amazonaws.com/ilsag/Elevate-Energy_April-2020-EE-Idea-10_Municipal-Ambassador-Program-FINAL.pdf" xr:uid="{00000000-0004-0000-0100-000002000000}"/>
    <hyperlink ref="H44" r:id="rId4" display="https://s3.amazonaws.com/ilsag/Elevate-Energy_April-2020-EE-Idea-6_Joint-Implementation-for-Nonprofit-Customers-FINAL.pdf" xr:uid="{00000000-0004-0000-0100-000003000000}"/>
    <hyperlink ref="H45" r:id="rId5" display="https://s3.amazonaws.com/ilsag/Elevate-Energy_April-2020-EE-Idea-13_Water-EE-Measures-FINAL.pdf" xr:uid="{00000000-0004-0000-0100-000004000000}"/>
    <hyperlink ref="H48" r:id="rId6" display="https://s3.amazonaws.com/ilsag/Elevate-Energy_April-2020-EE-Idea-11_Warming-Cooling-Centers-FINAL.pdf" xr:uid="{00000000-0004-0000-0100-000005000000}"/>
    <hyperlink ref="H60" r:id="rId7" display="https://s3.amazonaws.com/ilsag/Elevate-Energy_April-2020-EE-Idea-3_Centralized-Resources-FINAL.pdf" xr:uid="{00000000-0004-0000-0100-000006000000}"/>
    <hyperlink ref="H61" r:id="rId8" display="https://s3.amazonaws.com/ilsag/Elevate-Energy_April-2020-EE-Idea-4_COI-Rule-FINAL.pdf" xr:uid="{00000000-0004-0000-0100-000007000000}"/>
    <hyperlink ref="H64" r:id="rId9" display="https://s3.amazonaws.com/ilsag/Elevate-Energy_April-2020-EE-Idea-8_Tiered-MF-FINAL.pdf" xr:uid="{00000000-0004-0000-0100-000008000000}"/>
    <hyperlink ref="H63" r:id="rId10" display="https://s3.amazonaws.com/ilsag/Elevate-Energy_April-2020-EE-Idea-7_Loyalty-Program-FINAL.pdf" xr:uid="{00000000-0004-0000-0100-000009000000}"/>
    <hyperlink ref="H67" r:id="rId11" display="https://s3.amazonaws.com/ilsag/CUB-April-2020_SAG_EE-Ideas_1-8-Ideas_Final.pdf" xr:uid="{00000000-0004-0000-0100-00000A000000}"/>
    <hyperlink ref="H68" r:id="rId12" display="https://s3.amazonaws.com/ilsag/CUB-April-2020_SAG_EE-Ideas_1-8-Ideas_Final.pdf" xr:uid="{00000000-0004-0000-0100-00000B000000}"/>
    <hyperlink ref="H70" r:id="rId13" display="https://s3.amazonaws.com/ilsag/CUB-April-2020_SAG_EE-Ideas_1-8-Ideas_Final.pdf" xr:uid="{00000000-0004-0000-0100-00000C000000}"/>
    <hyperlink ref="H69" r:id="rId14" display="https://s3.amazonaws.com/ilsag/CUB-April-2020_SAG_EE-Ideas_1-8-Ideas_Final.pdf" xr:uid="{00000000-0004-0000-0100-00000D000000}"/>
    <hyperlink ref="H62" r:id="rId15" display="https://s3.amazonaws.com/ilsag/Elevate-Energy_April-2020-EE-Idea-5_Energy-Communities-FINAL.pdf" xr:uid="{00000000-0004-0000-0100-00000E000000}"/>
  </hyperlinks>
  <pageMargins left="0.7" right="0.7" top="0.75" bottom="0.75" header="0.3" footer="0.3"/>
  <pageSetup orientation="portrait" r:id="rId16"/>
  <tableParts count="1">
    <tablePart r:id="rId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P66"/>
  <sheetViews>
    <sheetView zoomScale="90" zoomScaleNormal="90" workbookViewId="0">
      <selection activeCell="A3" sqref="A3"/>
    </sheetView>
  </sheetViews>
  <sheetFormatPr defaultColWidth="9.1796875" defaultRowHeight="14.5" x14ac:dyDescent="0.35"/>
  <cols>
    <col min="1" max="1" width="7.1796875" style="28" customWidth="1"/>
    <col min="2" max="2" width="21.54296875" style="28" customWidth="1"/>
    <col min="3" max="3" width="11.54296875" style="15" customWidth="1"/>
    <col min="4" max="4" width="13.54296875" style="15" customWidth="1"/>
    <col min="5" max="5" width="9.1796875" style="15" customWidth="1"/>
    <col min="6" max="6" width="10.54296875" style="15" customWidth="1"/>
    <col min="7" max="7" width="50.1796875" style="15" customWidth="1"/>
    <col min="8" max="8" width="15.54296875" style="15" customWidth="1"/>
    <col min="9" max="9" width="20.54296875" style="15" customWidth="1"/>
    <col min="10" max="10" width="22.453125" style="15" customWidth="1"/>
    <col min="11" max="12" width="28" style="15" customWidth="1"/>
    <col min="13" max="14" width="36.54296875" style="15" customWidth="1"/>
    <col min="15" max="16" width="24.81640625" style="15" customWidth="1"/>
    <col min="17" max="16384" width="9.1796875" style="15"/>
  </cols>
  <sheetData>
    <row r="1" spans="1:16" x14ac:dyDescent="0.35">
      <c r="A1" s="53" t="s">
        <v>0</v>
      </c>
      <c r="B1" s="53"/>
    </row>
    <row r="2" spans="1:16" x14ac:dyDescent="0.35">
      <c r="A2" s="53" t="s">
        <v>1</v>
      </c>
      <c r="B2" s="53"/>
    </row>
    <row r="3" spans="1:16" x14ac:dyDescent="0.35">
      <c r="A3" s="53" t="s">
        <v>769</v>
      </c>
      <c r="B3" s="53"/>
    </row>
    <row r="4" spans="1:16" x14ac:dyDescent="0.35">
      <c r="A4" s="54" t="s">
        <v>416</v>
      </c>
    </row>
    <row r="5" spans="1:16" x14ac:dyDescent="0.35">
      <c r="A5" s="54"/>
    </row>
    <row r="6" spans="1:16" ht="15.5" x14ac:dyDescent="0.35">
      <c r="A6" s="154" t="s">
        <v>422</v>
      </c>
      <c r="B6" s="154"/>
      <c r="C6" s="154"/>
      <c r="D6" s="154"/>
      <c r="E6" s="154"/>
      <c r="F6" s="154"/>
      <c r="G6" s="154"/>
      <c r="I6" s="56"/>
      <c r="J6" s="56"/>
      <c r="K6" s="56"/>
      <c r="L6" s="56"/>
      <c r="M6" s="56"/>
      <c r="N6" s="56"/>
      <c r="O6" s="56"/>
      <c r="P6" s="56"/>
    </row>
    <row r="7" spans="1:16" ht="15.5" x14ac:dyDescent="0.35">
      <c r="A7" s="60" t="s">
        <v>418</v>
      </c>
      <c r="B7" s="155" t="s">
        <v>419</v>
      </c>
      <c r="C7" s="155"/>
      <c r="D7" s="155"/>
      <c r="E7" s="155"/>
      <c r="F7" s="155"/>
      <c r="G7" s="155"/>
      <c r="I7" s="56"/>
      <c r="J7" s="56"/>
      <c r="K7" s="56"/>
      <c r="L7" s="56"/>
      <c r="M7" s="56"/>
      <c r="N7" s="56"/>
      <c r="O7" s="56"/>
      <c r="P7" s="56"/>
    </row>
    <row r="8" spans="1:16" ht="31.5" customHeight="1" x14ac:dyDescent="0.35">
      <c r="A8" s="64" t="s">
        <v>430</v>
      </c>
      <c r="B8" s="156" t="s">
        <v>428</v>
      </c>
      <c r="C8" s="156"/>
      <c r="D8" s="156"/>
      <c r="E8" s="156"/>
      <c r="F8" s="156"/>
      <c r="G8" s="156"/>
      <c r="I8" s="56"/>
      <c r="J8" s="56"/>
      <c r="K8" s="56"/>
      <c r="L8" s="56"/>
      <c r="M8" s="56"/>
      <c r="N8" s="56"/>
      <c r="O8" s="56"/>
      <c r="P8" s="56"/>
    </row>
    <row r="9" spans="1:16" ht="15.5" x14ac:dyDescent="0.35">
      <c r="A9" s="61" t="s">
        <v>420</v>
      </c>
      <c r="B9" s="157" t="s">
        <v>427</v>
      </c>
      <c r="C9" s="157"/>
      <c r="D9" s="157"/>
      <c r="E9" s="157"/>
      <c r="F9" s="157"/>
      <c r="G9" s="157"/>
      <c r="I9" s="56"/>
      <c r="J9" s="56"/>
      <c r="K9" s="56"/>
      <c r="L9" s="56"/>
      <c r="M9" s="56"/>
      <c r="N9" s="56"/>
      <c r="O9" s="56"/>
      <c r="P9" s="56"/>
    </row>
    <row r="10" spans="1:16" ht="15.5" x14ac:dyDescent="0.35">
      <c r="A10" s="62" t="s">
        <v>421</v>
      </c>
      <c r="B10" s="158" t="s">
        <v>423</v>
      </c>
      <c r="C10" s="158"/>
      <c r="D10" s="158"/>
      <c r="E10" s="158"/>
      <c r="F10" s="158"/>
      <c r="G10" s="158"/>
      <c r="I10" s="56"/>
      <c r="J10" s="56"/>
      <c r="K10" s="56"/>
      <c r="L10" s="56"/>
      <c r="M10" s="56"/>
      <c r="N10" s="56"/>
      <c r="O10" s="56"/>
      <c r="P10" s="56"/>
    </row>
    <row r="11" spans="1:16" ht="35.5" customHeight="1" x14ac:dyDescent="0.35">
      <c r="A11" s="63" t="s">
        <v>429</v>
      </c>
      <c r="B11" s="151" t="s">
        <v>467</v>
      </c>
      <c r="C11" s="152"/>
      <c r="D11" s="152"/>
      <c r="E11" s="152"/>
      <c r="F11" s="152"/>
      <c r="G11" s="153"/>
      <c r="I11" s="56"/>
      <c r="J11" s="56"/>
      <c r="K11" s="56"/>
      <c r="L11" s="56"/>
      <c r="M11" s="56"/>
      <c r="N11" s="56"/>
      <c r="O11" s="56"/>
      <c r="P11" s="56"/>
    </row>
    <row r="12" spans="1:16" ht="15" customHeight="1" x14ac:dyDescent="0.35">
      <c r="A12" s="80" t="s">
        <v>462</v>
      </c>
      <c r="B12" s="150" t="s">
        <v>463</v>
      </c>
      <c r="C12" s="150"/>
      <c r="D12" s="150"/>
      <c r="E12" s="150"/>
      <c r="F12" s="150"/>
      <c r="G12" s="150"/>
      <c r="I12" s="56"/>
      <c r="J12" s="56"/>
      <c r="K12" s="56"/>
      <c r="L12" s="56"/>
      <c r="M12" s="56"/>
      <c r="N12" s="56"/>
      <c r="O12" s="56"/>
      <c r="P12" s="56"/>
    </row>
    <row r="14" spans="1:16" ht="43.5" x14ac:dyDescent="0.35">
      <c r="A14" s="22" t="s">
        <v>233</v>
      </c>
      <c r="B14" s="23" t="s">
        <v>8</v>
      </c>
      <c r="C14" s="23" t="s">
        <v>9</v>
      </c>
      <c r="D14" s="23" t="s">
        <v>7</v>
      </c>
      <c r="E14" s="23" t="s">
        <v>231</v>
      </c>
      <c r="F14" s="23" t="s">
        <v>14</v>
      </c>
      <c r="G14" s="114" t="s">
        <v>10</v>
      </c>
      <c r="H14" s="114" t="s">
        <v>11</v>
      </c>
      <c r="I14" s="113" t="s">
        <v>633</v>
      </c>
      <c r="J14" s="113" t="s">
        <v>641</v>
      </c>
      <c r="K14" s="113" t="s">
        <v>634</v>
      </c>
      <c r="L14" s="113" t="s">
        <v>638</v>
      </c>
      <c r="M14" s="115" t="s">
        <v>635</v>
      </c>
      <c r="N14" s="115" t="s">
        <v>636</v>
      </c>
      <c r="O14" s="115" t="s">
        <v>639</v>
      </c>
      <c r="P14" s="134" t="s">
        <v>640</v>
      </c>
    </row>
    <row r="15" spans="1:16" s="26" customFormat="1" ht="17" x14ac:dyDescent="0.35">
      <c r="A15" s="66" t="s">
        <v>388</v>
      </c>
      <c r="B15" s="74"/>
      <c r="C15" s="75"/>
      <c r="D15" s="75"/>
      <c r="E15" s="75"/>
      <c r="F15" s="75"/>
      <c r="G15" s="79"/>
      <c r="H15" s="77"/>
      <c r="I15" s="77"/>
      <c r="J15" s="77"/>
      <c r="K15" s="77"/>
      <c r="L15" s="77"/>
      <c r="M15" s="78"/>
      <c r="N15" s="78"/>
      <c r="O15" s="78"/>
      <c r="P15" s="78"/>
    </row>
    <row r="16" spans="1:16" s="26" customFormat="1" ht="17" x14ac:dyDescent="0.35">
      <c r="A16" s="72" t="s">
        <v>623</v>
      </c>
      <c r="B16" s="74"/>
      <c r="C16" s="75"/>
      <c r="D16" s="75"/>
      <c r="E16" s="75"/>
      <c r="F16" s="75"/>
      <c r="G16" s="76"/>
      <c r="H16" s="77"/>
      <c r="I16" s="77"/>
      <c r="J16" s="77"/>
      <c r="K16" s="77"/>
      <c r="L16" s="77"/>
      <c r="M16" s="78"/>
      <c r="N16" s="78"/>
      <c r="O16" s="78"/>
      <c r="P16" s="78"/>
    </row>
    <row r="17" spans="1:16" ht="114.65" customHeight="1" x14ac:dyDescent="0.35">
      <c r="A17" s="107">
        <v>46</v>
      </c>
      <c r="B17" s="108" t="s">
        <v>317</v>
      </c>
      <c r="C17" s="124" t="s">
        <v>277</v>
      </c>
      <c r="D17" s="124" t="s">
        <v>275</v>
      </c>
      <c r="E17" s="124" t="s">
        <v>255</v>
      </c>
      <c r="F17" s="124" t="s">
        <v>27</v>
      </c>
      <c r="G17" s="124" t="s">
        <v>29</v>
      </c>
      <c r="H17" s="111" t="str">
        <f>HYPERLINK("https://s3.amazonaws.com/ilsag/Meadow-Eastside_April_2020_SAG_EE-Idea_Final.pdf","Meadows Eastside Community Resource Organization Idea: Light Up the Night")</f>
        <v>Meadows Eastside Community Resource Organization Idea: Light Up the Night</v>
      </c>
      <c r="I17" s="100" t="s">
        <v>494</v>
      </c>
      <c r="J17" s="162" t="s">
        <v>653</v>
      </c>
      <c r="K17" s="96" t="s">
        <v>588</v>
      </c>
      <c r="L17" s="146" t="s">
        <v>722</v>
      </c>
      <c r="M17" s="91" t="s">
        <v>441</v>
      </c>
      <c r="N17" s="91" t="s">
        <v>441</v>
      </c>
      <c r="O17" s="91" t="s">
        <v>441</v>
      </c>
      <c r="P17" s="91" t="s">
        <v>441</v>
      </c>
    </row>
    <row r="18" spans="1:16" s="26" customFormat="1" ht="17" x14ac:dyDescent="0.35">
      <c r="A18" s="72" t="s">
        <v>624</v>
      </c>
      <c r="B18" s="67"/>
      <c r="C18" s="68"/>
      <c r="D18" s="68"/>
      <c r="E18" s="68"/>
      <c r="F18" s="68"/>
      <c r="G18" s="73"/>
      <c r="H18" s="70"/>
      <c r="I18" s="70"/>
      <c r="J18" s="70"/>
      <c r="K18" s="70"/>
      <c r="L18" s="70"/>
      <c r="M18" s="71"/>
      <c r="N18" s="71"/>
      <c r="O18" s="71"/>
      <c r="P18" s="71"/>
    </row>
    <row r="19" spans="1:16" ht="143" x14ac:dyDescent="0.35">
      <c r="A19" s="107">
        <v>17</v>
      </c>
      <c r="B19" s="108" t="s">
        <v>32</v>
      </c>
      <c r="C19" s="124" t="s">
        <v>277</v>
      </c>
      <c r="D19" s="124" t="s">
        <v>275</v>
      </c>
      <c r="E19" s="124" t="s">
        <v>255</v>
      </c>
      <c r="F19" s="124" t="s">
        <v>15</v>
      </c>
      <c r="G19" s="124" t="s">
        <v>33</v>
      </c>
      <c r="H19" s="111" t="str">
        <f>HYPERLINK("https://s3.amazonaws.com/ilsag/PCR_April-2020_CBO-EE-Kits_EE-Idea_Final.pdf","Community-Based Distribution of Energy Efficiency Kits")</f>
        <v>Community-Based Distribution of Energy Efficiency Kits</v>
      </c>
      <c r="I19" s="100" t="s">
        <v>494</v>
      </c>
      <c r="J19" s="162" t="s">
        <v>653</v>
      </c>
      <c r="K19" s="96" t="s">
        <v>589</v>
      </c>
      <c r="L19" s="146" t="s">
        <v>723</v>
      </c>
      <c r="M19" s="116" t="s">
        <v>554</v>
      </c>
      <c r="N19" s="116"/>
      <c r="O19" s="89" t="s">
        <v>440</v>
      </c>
      <c r="P19" s="160" t="s">
        <v>757</v>
      </c>
    </row>
    <row r="20" spans="1:16" s="26" customFormat="1" ht="17" x14ac:dyDescent="0.35">
      <c r="A20" s="72" t="s">
        <v>625</v>
      </c>
      <c r="B20" s="67"/>
      <c r="C20" s="68"/>
      <c r="D20" s="68"/>
      <c r="E20" s="68"/>
      <c r="F20" s="68"/>
      <c r="G20" s="73"/>
      <c r="H20" s="70"/>
      <c r="I20" s="70"/>
      <c r="J20" s="70"/>
      <c r="K20" s="70"/>
      <c r="L20" s="70"/>
      <c r="M20" s="71"/>
      <c r="N20" s="71"/>
      <c r="O20" s="71"/>
      <c r="P20" s="71"/>
    </row>
    <row r="21" spans="1:16" ht="78" x14ac:dyDescent="0.35">
      <c r="A21" s="107">
        <v>16</v>
      </c>
      <c r="B21" s="108" t="s">
        <v>18</v>
      </c>
      <c r="C21" s="124" t="s">
        <v>258</v>
      </c>
      <c r="D21" s="124" t="s">
        <v>275</v>
      </c>
      <c r="E21" s="124" t="s">
        <v>255</v>
      </c>
      <c r="F21" s="124" t="s">
        <v>15</v>
      </c>
      <c r="G21" s="124" t="s">
        <v>17</v>
      </c>
      <c r="H21" s="111" t="str">
        <f>HYPERLINK("https://s3.amazonaws.com/ilsag/Bronzeville-Community-Dev_April-2020_SAG_EE-Idea_EV-Charging-Pilot_Final.pdf","Bronzeville Community Development Partnership Idea: Community EV Charging Pilot")</f>
        <v>Bronzeville Community Development Partnership Idea: Community EV Charging Pilot</v>
      </c>
      <c r="I21" s="100" t="s">
        <v>493</v>
      </c>
      <c r="J21" s="162" t="s">
        <v>653</v>
      </c>
      <c r="K21" s="87" t="s">
        <v>590</v>
      </c>
      <c r="L21" s="141" t="s">
        <v>724</v>
      </c>
      <c r="M21" s="91" t="s">
        <v>441</v>
      </c>
      <c r="N21" s="91" t="s">
        <v>441</v>
      </c>
      <c r="O21" s="91" t="s">
        <v>441</v>
      </c>
      <c r="P21" s="91" t="s">
        <v>441</v>
      </c>
    </row>
    <row r="22" spans="1:16" s="26" customFormat="1" ht="17" x14ac:dyDescent="0.35">
      <c r="A22" s="72" t="s">
        <v>626</v>
      </c>
      <c r="B22" s="67"/>
      <c r="C22" s="68"/>
      <c r="D22" s="68"/>
      <c r="E22" s="68"/>
      <c r="F22" s="68"/>
      <c r="G22" s="73"/>
      <c r="H22" s="70"/>
      <c r="I22" s="70"/>
      <c r="J22" s="70"/>
      <c r="K22" s="70"/>
      <c r="L22" s="70"/>
      <c r="M22" s="71"/>
      <c r="N22" s="71"/>
      <c r="O22" s="71"/>
      <c r="P22" s="71"/>
    </row>
    <row r="23" spans="1:16" ht="78" x14ac:dyDescent="0.35">
      <c r="A23" s="107">
        <v>22</v>
      </c>
      <c r="B23" s="108" t="s">
        <v>41</v>
      </c>
      <c r="C23" s="124" t="s">
        <v>258</v>
      </c>
      <c r="D23" s="124" t="s">
        <v>267</v>
      </c>
      <c r="E23" s="124" t="s">
        <v>255</v>
      </c>
      <c r="F23" s="124" t="s">
        <v>27</v>
      </c>
      <c r="G23" s="124" t="s">
        <v>61</v>
      </c>
      <c r="H23" s="111" t="str">
        <f>HYPERLINK("https://s3.amazonaws.com/ilsag/Senior-Services-Plus_April-2020_SAG_EE-Idea-1_Door-Sweeps_Final.pdf","Door Sweeps")</f>
        <v>Door Sweeps</v>
      </c>
      <c r="I23" s="122" t="s">
        <v>495</v>
      </c>
      <c r="J23" s="136" t="s">
        <v>667</v>
      </c>
      <c r="K23" s="91" t="s">
        <v>441</v>
      </c>
      <c r="L23" s="91" t="s">
        <v>441</v>
      </c>
      <c r="M23" s="91" t="s">
        <v>441</v>
      </c>
      <c r="N23" s="91" t="s">
        <v>441</v>
      </c>
      <c r="O23" s="91" t="s">
        <v>441</v>
      </c>
      <c r="P23" s="91" t="s">
        <v>441</v>
      </c>
    </row>
    <row r="24" spans="1:16" ht="208" x14ac:dyDescent="0.35">
      <c r="A24" s="107">
        <v>11</v>
      </c>
      <c r="B24" s="108" t="s">
        <v>42</v>
      </c>
      <c r="C24" s="124" t="s">
        <v>258</v>
      </c>
      <c r="D24" s="124" t="s">
        <v>267</v>
      </c>
      <c r="E24" s="124" t="s">
        <v>239</v>
      </c>
      <c r="F24" s="124" t="s">
        <v>27</v>
      </c>
      <c r="G24" s="124" t="s">
        <v>44</v>
      </c>
      <c r="H24" s="111" t="str">
        <f>HYPERLINK("https://s3.amazonaws.com/ilsag/Senior-Services-Plus_April-2020_SAG_EE-Idea-2_Coil-Cleaning_Final.pdf","Coil Cleaning of HVAC Systems")</f>
        <v>Coil Cleaning of HVAC Systems</v>
      </c>
      <c r="I24" s="97" t="s">
        <v>496</v>
      </c>
      <c r="J24" s="136" t="s">
        <v>683</v>
      </c>
      <c r="K24" s="91" t="s">
        <v>441</v>
      </c>
      <c r="L24" s="91" t="s">
        <v>441</v>
      </c>
      <c r="M24" s="91" t="s">
        <v>441</v>
      </c>
      <c r="N24" s="91" t="s">
        <v>441</v>
      </c>
      <c r="O24" s="91" t="s">
        <v>441</v>
      </c>
      <c r="P24" s="91" t="s">
        <v>441</v>
      </c>
    </row>
    <row r="25" spans="1:16" s="26" customFormat="1" ht="17" x14ac:dyDescent="0.35">
      <c r="A25" s="66" t="s">
        <v>389</v>
      </c>
      <c r="B25" s="74"/>
      <c r="C25" s="75"/>
      <c r="D25" s="75"/>
      <c r="E25" s="75"/>
      <c r="F25" s="75"/>
      <c r="G25" s="79"/>
      <c r="H25" s="77"/>
      <c r="I25" s="77"/>
      <c r="J25" s="77"/>
      <c r="K25" s="77"/>
      <c r="L25" s="77"/>
      <c r="M25" s="78"/>
      <c r="N25" s="78"/>
      <c r="O25" s="78"/>
      <c r="P25" s="78"/>
    </row>
    <row r="26" spans="1:16" s="26" customFormat="1" ht="17" x14ac:dyDescent="0.35">
      <c r="A26" s="72" t="s">
        <v>627</v>
      </c>
      <c r="B26" s="74"/>
      <c r="C26" s="75"/>
      <c r="D26" s="75"/>
      <c r="E26" s="75"/>
      <c r="F26" s="75"/>
      <c r="G26" s="76"/>
      <c r="H26" s="77"/>
      <c r="I26" s="77"/>
      <c r="J26" s="77"/>
      <c r="K26" s="77"/>
      <c r="L26" s="77"/>
      <c r="M26" s="78"/>
      <c r="N26" s="78"/>
      <c r="O26" s="78"/>
      <c r="P26" s="78"/>
    </row>
    <row r="27" spans="1:16" ht="136.5" customHeight="1" x14ac:dyDescent="0.35">
      <c r="A27" s="107">
        <v>35</v>
      </c>
      <c r="B27" s="108" t="s">
        <v>20</v>
      </c>
      <c r="C27" s="124" t="s">
        <v>258</v>
      </c>
      <c r="D27" s="124" t="s">
        <v>254</v>
      </c>
      <c r="E27" s="124" t="s">
        <v>255</v>
      </c>
      <c r="F27" s="124" t="s">
        <v>15</v>
      </c>
      <c r="G27" s="124" t="s">
        <v>300</v>
      </c>
      <c r="H27" s="111" t="str">
        <f>HYPERLINK("https://s3.amazonaws.com/ilsag/CAP-of-Lake-County_April-2020_EE-Idea_IHWAP-Braiding-Approach_Final.pdf","Community Action Partnership of Lake County: IHWAP Braiding Approach")</f>
        <v>Community Action Partnership of Lake County: IHWAP Braiding Approach</v>
      </c>
      <c r="I27" s="128" t="s">
        <v>520</v>
      </c>
      <c r="J27" s="163" t="s">
        <v>676</v>
      </c>
      <c r="K27" s="87" t="s">
        <v>591</v>
      </c>
      <c r="L27" s="141" t="s">
        <v>725</v>
      </c>
      <c r="M27" s="98" t="s">
        <v>552</v>
      </c>
      <c r="N27" s="98"/>
      <c r="O27" s="90" t="s">
        <v>442</v>
      </c>
      <c r="P27" s="90"/>
    </row>
    <row r="28" spans="1:16" s="26" customFormat="1" ht="17" x14ac:dyDescent="0.35">
      <c r="A28" s="72" t="s">
        <v>628</v>
      </c>
      <c r="B28" s="67"/>
      <c r="C28" s="68"/>
      <c r="D28" s="68"/>
      <c r="E28" s="68"/>
      <c r="F28" s="68"/>
      <c r="G28" s="73"/>
      <c r="H28" s="70"/>
      <c r="I28" s="70"/>
      <c r="J28" s="70"/>
      <c r="K28" s="70"/>
      <c r="L28" s="70"/>
      <c r="M28" s="71"/>
      <c r="N28" s="71"/>
      <c r="O28" s="71"/>
      <c r="P28" s="71"/>
    </row>
    <row r="29" spans="1:16" ht="117" x14ac:dyDescent="0.35">
      <c r="A29" s="107">
        <v>34</v>
      </c>
      <c r="B29" s="108" t="s">
        <v>23</v>
      </c>
      <c r="C29" s="124" t="s">
        <v>294</v>
      </c>
      <c r="D29" s="124" t="s">
        <v>267</v>
      </c>
      <c r="E29" s="124" t="s">
        <v>255</v>
      </c>
      <c r="F29" s="124" t="s">
        <v>15</v>
      </c>
      <c r="G29" s="124" t="s">
        <v>25</v>
      </c>
      <c r="H29" s="111" t="str">
        <f>HYPERLINK("https://s3.amazonaws.com/ilsag/Crosswalk-CAA_April-2020_SAG_EE-Idea_IHWAP-HVAC-AIC_Final-1.pdf","Crosswalk Community Action Agency: HVAC Funding for IHWAP")</f>
        <v>Crosswalk Community Action Agency: HVAC Funding for IHWAP</v>
      </c>
      <c r="I29" s="97" t="s">
        <v>497</v>
      </c>
      <c r="J29" s="163" t="s">
        <v>676</v>
      </c>
      <c r="K29" s="91" t="s">
        <v>441</v>
      </c>
      <c r="L29" s="91" t="s">
        <v>441</v>
      </c>
      <c r="M29" s="91" t="s">
        <v>441</v>
      </c>
      <c r="N29" s="91" t="s">
        <v>441</v>
      </c>
      <c r="O29" s="91" t="s">
        <v>441</v>
      </c>
      <c r="P29" s="91" t="s">
        <v>441</v>
      </c>
    </row>
    <row r="30" spans="1:16" s="26" customFormat="1" ht="17" x14ac:dyDescent="0.35">
      <c r="A30" s="72" t="s">
        <v>629</v>
      </c>
      <c r="B30" s="67"/>
      <c r="C30" s="68"/>
      <c r="D30" s="68"/>
      <c r="E30" s="68"/>
      <c r="F30" s="68"/>
      <c r="G30" s="73"/>
      <c r="H30" s="70"/>
      <c r="I30" s="70"/>
      <c r="J30" s="70"/>
      <c r="K30" s="70"/>
      <c r="L30" s="70"/>
      <c r="M30" s="71"/>
      <c r="N30" s="71"/>
      <c r="O30" s="71"/>
      <c r="P30" s="71"/>
    </row>
    <row r="31" spans="1:16" ht="281.25" customHeight="1" x14ac:dyDescent="0.35">
      <c r="A31" s="107">
        <v>31</v>
      </c>
      <c r="B31" s="108" t="s">
        <v>38</v>
      </c>
      <c r="C31" s="124" t="s">
        <v>294</v>
      </c>
      <c r="D31" s="124" t="s">
        <v>275</v>
      </c>
      <c r="E31" s="124" t="s">
        <v>255</v>
      </c>
      <c r="F31" s="124" t="s">
        <v>34</v>
      </c>
      <c r="G31" s="124" t="s">
        <v>390</v>
      </c>
      <c r="H31" s="111" t="str">
        <f>HYPERLINK("https://s3.amazonaws.com/ilsag/RTMC_April-2020_Health-and-Safety-Repairs_EE-Idea_Final.pdf","Rebuilding Together Metro Chicago Idea: Health &amp; Safety Repairs")</f>
        <v>Rebuilding Together Metro Chicago Idea: Health &amp; Safety Repairs</v>
      </c>
      <c r="I31" s="97" t="s">
        <v>497</v>
      </c>
      <c r="J31" s="136" t="s">
        <v>679</v>
      </c>
      <c r="K31" s="86" t="s">
        <v>592</v>
      </c>
      <c r="L31" s="145" t="s">
        <v>768</v>
      </c>
      <c r="M31" s="116" t="s">
        <v>553</v>
      </c>
      <c r="N31" s="116"/>
      <c r="O31" s="90" t="s">
        <v>442</v>
      </c>
      <c r="P31" s="90"/>
    </row>
    <row r="32" spans="1:16" s="26" customFormat="1" ht="17" x14ac:dyDescent="0.35">
      <c r="A32" s="72" t="s">
        <v>406</v>
      </c>
      <c r="B32" s="67"/>
      <c r="C32" s="68"/>
      <c r="D32" s="68"/>
      <c r="E32" s="68"/>
      <c r="F32" s="68"/>
      <c r="G32" s="73"/>
      <c r="H32" s="70"/>
      <c r="I32" s="70"/>
      <c r="J32" s="70"/>
      <c r="K32" s="70"/>
      <c r="L32" s="70"/>
      <c r="M32" s="71"/>
      <c r="N32" s="71"/>
      <c r="O32" s="71"/>
      <c r="P32" s="71"/>
    </row>
    <row r="33" spans="1:16" ht="377" x14ac:dyDescent="0.35">
      <c r="A33" s="107">
        <v>36</v>
      </c>
      <c r="B33" s="108" t="s">
        <v>91</v>
      </c>
      <c r="C33" s="124" t="s">
        <v>258</v>
      </c>
      <c r="D33" s="124" t="s">
        <v>254</v>
      </c>
      <c r="E33" s="124" t="s">
        <v>255</v>
      </c>
      <c r="F33" s="124" t="s">
        <v>15</v>
      </c>
      <c r="G33" s="124" t="s">
        <v>459</v>
      </c>
      <c r="H33" s="111" t="str">
        <f>HYPERLINK("https://s3.amazonaws.com/ilsag/NRDC_April-2020_IHWAP-Braiding-Enhancements_EE-Idea-5_Final.pdf","IHWAP Braiding Enhancements")</f>
        <v>IHWAP Braiding Enhancements</v>
      </c>
      <c r="I33" s="97" t="s">
        <v>498</v>
      </c>
      <c r="J33" s="140" t="s">
        <v>684</v>
      </c>
      <c r="K33" s="97" t="s">
        <v>593</v>
      </c>
      <c r="L33" s="147" t="s">
        <v>726</v>
      </c>
      <c r="M33" s="98" t="s">
        <v>552</v>
      </c>
      <c r="N33" s="98"/>
      <c r="O33" s="90" t="s">
        <v>442</v>
      </c>
      <c r="P33" s="90"/>
    </row>
    <row r="34" spans="1:16" ht="78" x14ac:dyDescent="0.35">
      <c r="A34" s="107">
        <v>37</v>
      </c>
      <c r="B34" s="108" t="s">
        <v>153</v>
      </c>
      <c r="C34" s="124" t="s">
        <v>258</v>
      </c>
      <c r="D34" s="124" t="s">
        <v>254</v>
      </c>
      <c r="E34" s="124" t="s">
        <v>255</v>
      </c>
      <c r="F34" s="124" t="s">
        <v>15</v>
      </c>
      <c r="G34" s="124" t="s">
        <v>154</v>
      </c>
      <c r="H34" s="111" t="s">
        <v>155</v>
      </c>
      <c r="I34" s="97" t="s">
        <v>499</v>
      </c>
      <c r="J34" s="140" t="s">
        <v>676</v>
      </c>
      <c r="K34" s="86" t="s">
        <v>592</v>
      </c>
      <c r="L34" s="147" t="s">
        <v>726</v>
      </c>
      <c r="M34" s="98" t="s">
        <v>552</v>
      </c>
      <c r="N34" s="98"/>
      <c r="O34" s="90" t="s">
        <v>442</v>
      </c>
      <c r="P34" s="90"/>
    </row>
    <row r="35" spans="1:16" ht="221" x14ac:dyDescent="0.35">
      <c r="A35" s="107">
        <v>71</v>
      </c>
      <c r="B35" s="108" t="s">
        <v>69</v>
      </c>
      <c r="C35" s="124" t="s">
        <v>258</v>
      </c>
      <c r="D35" s="124" t="s">
        <v>254</v>
      </c>
      <c r="E35" s="124" t="s">
        <v>255</v>
      </c>
      <c r="F35" s="124" t="s">
        <v>15</v>
      </c>
      <c r="G35" s="124" t="s">
        <v>347</v>
      </c>
      <c r="H35" s="111" t="str">
        <f>HYPERLINK("https://s3.amazonaws.com/ilsag/NCLC_April_2020_SAG_Weatherization-Implementation_EE-Idea-1_Final.pdf","Weatherization Implementation")</f>
        <v>Weatherization Implementation</v>
      </c>
      <c r="I35" s="93" t="s">
        <v>430</v>
      </c>
      <c r="J35" s="140" t="s">
        <v>682</v>
      </c>
      <c r="K35" s="88" t="s">
        <v>594</v>
      </c>
      <c r="L35" s="147" t="s">
        <v>726</v>
      </c>
      <c r="M35" s="93"/>
      <c r="N35" s="93"/>
      <c r="O35" s="93"/>
      <c r="P35" s="140" t="s">
        <v>758</v>
      </c>
    </row>
    <row r="36" spans="1:16" s="59" customFormat="1" ht="17" x14ac:dyDescent="0.35">
      <c r="A36" s="66" t="s">
        <v>391</v>
      </c>
      <c r="B36" s="81"/>
      <c r="C36" s="82"/>
      <c r="D36" s="82"/>
      <c r="E36" s="82"/>
      <c r="F36" s="82"/>
      <c r="G36" s="83"/>
      <c r="H36" s="84"/>
      <c r="I36" s="84"/>
      <c r="J36" s="84"/>
      <c r="K36" s="84"/>
      <c r="L36" s="84"/>
      <c r="M36" s="85"/>
      <c r="N36" s="85"/>
      <c r="O36" s="85"/>
      <c r="P36" s="85"/>
    </row>
    <row r="37" spans="1:16" s="26" customFormat="1" ht="17" x14ac:dyDescent="0.35">
      <c r="A37" s="72" t="s">
        <v>407</v>
      </c>
      <c r="B37" s="74"/>
      <c r="C37" s="75"/>
      <c r="D37" s="75"/>
      <c r="E37" s="75"/>
      <c r="F37" s="75"/>
      <c r="G37" s="76"/>
      <c r="H37" s="77"/>
      <c r="I37" s="77"/>
      <c r="J37" s="77"/>
      <c r="K37" s="77"/>
      <c r="L37" s="77"/>
      <c r="M37" s="78"/>
      <c r="N37" s="78"/>
      <c r="O37" s="78"/>
      <c r="P37" s="78"/>
    </row>
    <row r="38" spans="1:16" ht="208" x14ac:dyDescent="0.35">
      <c r="A38" s="107">
        <v>45</v>
      </c>
      <c r="B38" s="108" t="s">
        <v>315</v>
      </c>
      <c r="C38" s="124" t="s">
        <v>258</v>
      </c>
      <c r="D38" s="124" t="s">
        <v>275</v>
      </c>
      <c r="E38" s="124" t="s">
        <v>255</v>
      </c>
      <c r="F38" s="124" t="s">
        <v>34</v>
      </c>
      <c r="G38" s="124" t="s">
        <v>460</v>
      </c>
      <c r="H38" s="111" t="str">
        <f>HYPERLINK("https://s3.amazonaws.com/ilsag/PCR_April-2020_Lift-Up_Model_Pilot_EE-Idea-2_Final.pdf","“Lift-Up Model” Pilot")</f>
        <v>“Lift-Up Model” Pilot</v>
      </c>
      <c r="I38" s="129" t="s">
        <v>500</v>
      </c>
      <c r="J38" s="140" t="s">
        <v>653</v>
      </c>
      <c r="K38" s="96" t="s">
        <v>595</v>
      </c>
      <c r="L38" s="146" t="s">
        <v>727</v>
      </c>
      <c r="M38" s="116" t="s">
        <v>551</v>
      </c>
      <c r="N38" s="116"/>
      <c r="O38" s="88" t="s">
        <v>443</v>
      </c>
      <c r="P38" s="88"/>
    </row>
    <row r="39" spans="1:16" s="26" customFormat="1" ht="17" x14ac:dyDescent="0.35">
      <c r="A39" s="72" t="s">
        <v>408</v>
      </c>
      <c r="B39" s="74"/>
      <c r="C39" s="75"/>
      <c r="D39" s="75"/>
      <c r="E39" s="75"/>
      <c r="F39" s="75"/>
      <c r="G39" s="76"/>
      <c r="H39" s="77"/>
      <c r="I39" s="77"/>
      <c r="J39" s="77"/>
      <c r="K39" s="77"/>
      <c r="L39" s="77"/>
      <c r="M39" s="78"/>
      <c r="N39" s="78"/>
      <c r="O39" s="78"/>
      <c r="P39" s="78"/>
    </row>
    <row r="40" spans="1:16" ht="221" x14ac:dyDescent="0.35">
      <c r="A40" s="107">
        <v>8</v>
      </c>
      <c r="B40" s="108" t="s">
        <v>73</v>
      </c>
      <c r="C40" s="124" t="s">
        <v>258</v>
      </c>
      <c r="D40" s="124" t="s">
        <v>254</v>
      </c>
      <c r="E40" s="124" t="s">
        <v>255</v>
      </c>
      <c r="F40" s="124" t="s">
        <v>15</v>
      </c>
      <c r="G40" s="124" t="s">
        <v>259</v>
      </c>
      <c r="H40" s="111" t="str">
        <f>HYPERLINK("https://s3.amazonaws.com/ilsag/NCLC_April_2020_SAG_Bill-Affordability-Coordination_EE-Idea-4_Final.pdf","Bill Affordability Coordination")</f>
        <v>Bill Affordability Coordination</v>
      </c>
      <c r="I40" s="129" t="s">
        <v>500</v>
      </c>
      <c r="J40" s="140" t="s">
        <v>653</v>
      </c>
      <c r="K40" s="96" t="s">
        <v>596</v>
      </c>
      <c r="L40" s="146" t="s">
        <v>727</v>
      </c>
      <c r="M40" s="116" t="s">
        <v>550</v>
      </c>
      <c r="N40" s="116"/>
      <c r="O40" s="88" t="s">
        <v>763</v>
      </c>
      <c r="P40" s="88"/>
    </row>
    <row r="41" spans="1:16" s="26" customFormat="1" ht="17" x14ac:dyDescent="0.35">
      <c r="A41" s="72" t="s">
        <v>409</v>
      </c>
      <c r="B41" s="67"/>
      <c r="C41" s="68"/>
      <c r="D41" s="68"/>
      <c r="E41" s="68"/>
      <c r="F41" s="68"/>
      <c r="G41" s="73"/>
      <c r="H41" s="70"/>
      <c r="I41" s="70"/>
      <c r="J41" s="70"/>
      <c r="K41" s="70"/>
      <c r="L41" s="70"/>
      <c r="M41" s="71"/>
      <c r="N41" s="71"/>
      <c r="O41" s="71"/>
      <c r="P41" s="71"/>
    </row>
    <row r="42" spans="1:16" ht="221" x14ac:dyDescent="0.35">
      <c r="A42" s="107">
        <v>55</v>
      </c>
      <c r="B42" s="108" t="s">
        <v>94</v>
      </c>
      <c r="C42" s="124" t="s">
        <v>307</v>
      </c>
      <c r="D42" s="124" t="s">
        <v>254</v>
      </c>
      <c r="E42" s="124" t="s">
        <v>255</v>
      </c>
      <c r="F42" s="124" t="s">
        <v>320</v>
      </c>
      <c r="G42" s="124" t="s">
        <v>365</v>
      </c>
      <c r="H42" s="111" t="str">
        <f>HYPERLINK("https://s3.amazonaws.com/ilsag/NRDC_April-2020_Payment-Troubled-Customers_EE-Idea-7_Final.pdf","Payment Troubled Customers + IQ EE")</f>
        <v>Payment Troubled Customers + IQ EE</v>
      </c>
      <c r="I42" s="129" t="s">
        <v>501</v>
      </c>
      <c r="J42" s="140" t="s">
        <v>653</v>
      </c>
      <c r="K42" s="96" t="s">
        <v>596</v>
      </c>
      <c r="L42" s="146" t="s">
        <v>727</v>
      </c>
      <c r="M42" s="116" t="s">
        <v>549</v>
      </c>
      <c r="N42" s="116"/>
      <c r="O42" s="86" t="s">
        <v>444</v>
      </c>
      <c r="P42" s="162" t="s">
        <v>764</v>
      </c>
    </row>
    <row r="43" spans="1:16" s="59" customFormat="1" ht="17" x14ac:dyDescent="0.35">
      <c r="A43" s="66" t="s">
        <v>392</v>
      </c>
      <c r="B43" s="81"/>
      <c r="C43" s="82"/>
      <c r="D43" s="82"/>
      <c r="E43" s="82"/>
      <c r="F43" s="82"/>
      <c r="G43" s="83"/>
      <c r="H43" s="84"/>
      <c r="I43" s="84"/>
      <c r="J43" s="84"/>
      <c r="K43" s="84"/>
      <c r="L43" s="84"/>
      <c r="M43" s="85"/>
      <c r="N43" s="85"/>
      <c r="O43" s="85"/>
      <c r="P43" s="85"/>
    </row>
    <row r="44" spans="1:16" s="26" customFormat="1" ht="17" x14ac:dyDescent="0.35">
      <c r="A44" s="72" t="s">
        <v>410</v>
      </c>
      <c r="B44" s="74"/>
      <c r="C44" s="75"/>
      <c r="D44" s="75"/>
      <c r="E44" s="75"/>
      <c r="F44" s="75"/>
      <c r="G44" s="76"/>
      <c r="H44" s="77"/>
      <c r="I44" s="77"/>
      <c r="J44" s="77"/>
      <c r="K44" s="77"/>
      <c r="L44" s="77"/>
      <c r="M44" s="78"/>
      <c r="N44" s="78"/>
      <c r="O44" s="78"/>
      <c r="P44" s="78"/>
    </row>
    <row r="45" spans="1:16" ht="206.5" customHeight="1" x14ac:dyDescent="0.35">
      <c r="A45" s="107">
        <v>42</v>
      </c>
      <c r="B45" s="108" t="s">
        <v>84</v>
      </c>
      <c r="C45" s="124" t="s">
        <v>236</v>
      </c>
      <c r="D45" s="124" t="s">
        <v>254</v>
      </c>
      <c r="E45" s="124" t="s">
        <v>255</v>
      </c>
      <c r="F45" s="124" t="s">
        <v>15</v>
      </c>
      <c r="G45" s="124" t="s">
        <v>85</v>
      </c>
      <c r="H45" s="111" t="str">
        <f>HYPERLINK("https://s3.amazonaws.com/ilsag/NRDC_April-2020_IQ-MF-Program-Enhancements_EE-Idea-2_Final.pdf","IQ MF Program Enhancements")</f>
        <v>IQ MF Program Enhancements</v>
      </c>
      <c r="I45" s="128" t="s">
        <v>503</v>
      </c>
      <c r="J45" s="136" t="s">
        <v>503</v>
      </c>
      <c r="K45" s="86" t="s">
        <v>597</v>
      </c>
      <c r="L45" s="140" t="s">
        <v>728</v>
      </c>
      <c r="M45" s="126" t="s">
        <v>563</v>
      </c>
      <c r="N45" s="126"/>
      <c r="O45" s="86" t="s">
        <v>445</v>
      </c>
      <c r="P45" s="86"/>
    </row>
    <row r="46" spans="1:16" ht="117" x14ac:dyDescent="0.35">
      <c r="A46" s="107">
        <v>41</v>
      </c>
      <c r="B46" s="108" t="s">
        <v>60</v>
      </c>
      <c r="C46" s="124" t="s">
        <v>236</v>
      </c>
      <c r="D46" s="124" t="s">
        <v>242</v>
      </c>
      <c r="E46" s="124" t="s">
        <v>239</v>
      </c>
      <c r="F46" s="124" t="s">
        <v>27</v>
      </c>
      <c r="G46" s="124" t="s">
        <v>309</v>
      </c>
      <c r="H46" s="111" t="str">
        <f>HYPERLINK("https://s3.amazonaws.com/ilsag/IL-AG_and_NRDC_April-2020_IQ-Heat-Pump-Retrofits_Idea-8_Final.pdf","IQ Heat Pump Retrofits")</f>
        <v>IQ Heat Pump Retrofits</v>
      </c>
      <c r="I46" s="121" t="s">
        <v>502</v>
      </c>
      <c r="J46" s="136" t="s">
        <v>654</v>
      </c>
      <c r="K46" s="95" t="s">
        <v>565</v>
      </c>
      <c r="L46" s="135" t="s">
        <v>729</v>
      </c>
      <c r="M46" s="91" t="s">
        <v>441</v>
      </c>
      <c r="N46" s="91" t="s">
        <v>441</v>
      </c>
      <c r="O46" s="91" t="s">
        <v>441</v>
      </c>
      <c r="P46" s="91" t="s">
        <v>441</v>
      </c>
    </row>
    <row r="47" spans="1:16" s="26" customFormat="1" ht="17" x14ac:dyDescent="0.35">
      <c r="A47" s="72" t="s">
        <v>411</v>
      </c>
      <c r="B47" s="74"/>
      <c r="C47" s="75"/>
      <c r="D47" s="75"/>
      <c r="E47" s="75"/>
      <c r="F47" s="75"/>
      <c r="G47" s="76"/>
      <c r="H47" s="77"/>
      <c r="I47" s="77"/>
      <c r="J47" s="77"/>
      <c r="K47" s="77"/>
      <c r="L47" s="77"/>
      <c r="M47" s="78"/>
      <c r="N47" s="78"/>
      <c r="O47" s="78"/>
      <c r="P47" s="78"/>
    </row>
    <row r="48" spans="1:16" ht="169" x14ac:dyDescent="0.35">
      <c r="A48" s="107">
        <v>73</v>
      </c>
      <c r="B48" s="108" t="s">
        <v>193</v>
      </c>
      <c r="C48" s="124" t="s">
        <v>236</v>
      </c>
      <c r="D48" s="124" t="s">
        <v>242</v>
      </c>
      <c r="E48" s="124" t="s">
        <v>239</v>
      </c>
      <c r="F48" s="124" t="s">
        <v>27</v>
      </c>
      <c r="G48" s="124" t="s">
        <v>370</v>
      </c>
      <c r="H48" s="111" t="s">
        <v>191</v>
      </c>
      <c r="I48" s="128" t="s">
        <v>504</v>
      </c>
      <c r="J48" s="163" t="s">
        <v>668</v>
      </c>
      <c r="K48" s="95" t="s">
        <v>565</v>
      </c>
      <c r="L48" s="135" t="s">
        <v>730</v>
      </c>
      <c r="M48" s="91" t="s">
        <v>441</v>
      </c>
      <c r="N48" s="91" t="s">
        <v>441</v>
      </c>
      <c r="O48" s="91" t="s">
        <v>441</v>
      </c>
      <c r="P48" s="91" t="s">
        <v>441</v>
      </c>
    </row>
    <row r="49" spans="1:16" ht="156" x14ac:dyDescent="0.35">
      <c r="A49" s="107">
        <v>59</v>
      </c>
      <c r="B49" s="108" t="s">
        <v>195</v>
      </c>
      <c r="C49" s="124" t="s">
        <v>125</v>
      </c>
      <c r="D49" s="124" t="s">
        <v>89</v>
      </c>
      <c r="E49" s="124" t="s">
        <v>239</v>
      </c>
      <c r="F49" s="124" t="s">
        <v>27</v>
      </c>
      <c r="G49" s="124" t="s">
        <v>393</v>
      </c>
      <c r="H49" s="111" t="s">
        <v>195</v>
      </c>
      <c r="I49" s="97" t="s">
        <v>505</v>
      </c>
      <c r="J49" s="163" t="s">
        <v>668</v>
      </c>
      <c r="K49" s="95" t="s">
        <v>565</v>
      </c>
      <c r="L49" s="135" t="s">
        <v>697</v>
      </c>
      <c r="M49" s="91" t="s">
        <v>441</v>
      </c>
      <c r="N49" s="91" t="s">
        <v>441</v>
      </c>
      <c r="O49" s="91" t="s">
        <v>441</v>
      </c>
      <c r="P49" s="91" t="s">
        <v>441</v>
      </c>
    </row>
    <row r="50" spans="1:16" s="27" customFormat="1" ht="182" x14ac:dyDescent="0.35">
      <c r="A50" s="107">
        <v>7</v>
      </c>
      <c r="B50" s="108" t="s">
        <v>215</v>
      </c>
      <c r="C50" s="124" t="s">
        <v>256</v>
      </c>
      <c r="D50" s="124" t="s">
        <v>254</v>
      </c>
      <c r="E50" s="124" t="s">
        <v>255</v>
      </c>
      <c r="F50" s="124" t="s">
        <v>34</v>
      </c>
      <c r="G50" s="124" t="s">
        <v>369</v>
      </c>
      <c r="H50" s="111" t="s">
        <v>215</v>
      </c>
      <c r="I50" s="97" t="s">
        <v>506</v>
      </c>
      <c r="J50" s="141" t="s">
        <v>652</v>
      </c>
      <c r="K50" s="87" t="s">
        <v>598</v>
      </c>
      <c r="L50" s="141" t="s">
        <v>705</v>
      </c>
      <c r="M50" s="95" t="s">
        <v>548</v>
      </c>
      <c r="N50" s="95"/>
      <c r="O50" s="86" t="s">
        <v>446</v>
      </c>
      <c r="P50" s="145" t="s">
        <v>762</v>
      </c>
    </row>
    <row r="51" spans="1:16" s="26" customFormat="1" ht="17" x14ac:dyDescent="0.35">
      <c r="A51" s="72" t="s">
        <v>630</v>
      </c>
      <c r="B51" s="74"/>
      <c r="C51" s="75"/>
      <c r="D51" s="75"/>
      <c r="E51" s="75"/>
      <c r="F51" s="75"/>
      <c r="G51" s="76"/>
      <c r="H51" s="77"/>
      <c r="I51" s="77"/>
      <c r="J51" s="77"/>
      <c r="K51" s="77"/>
      <c r="L51" s="77"/>
      <c r="M51" s="78"/>
      <c r="N51" s="78"/>
      <c r="O51" s="78"/>
      <c r="P51" s="78"/>
    </row>
    <row r="52" spans="1:16" ht="78" x14ac:dyDescent="0.35">
      <c r="A52" s="107">
        <v>1</v>
      </c>
      <c r="B52" s="108" t="s">
        <v>166</v>
      </c>
      <c r="C52" s="124" t="s">
        <v>236</v>
      </c>
      <c r="D52" s="124" t="s">
        <v>165</v>
      </c>
      <c r="E52" s="124" t="s">
        <v>235</v>
      </c>
      <c r="F52" s="124" t="s">
        <v>15</v>
      </c>
      <c r="G52" s="124" t="s">
        <v>167</v>
      </c>
      <c r="H52" s="111" t="s">
        <v>169</v>
      </c>
      <c r="I52" s="91" t="s">
        <v>441</v>
      </c>
      <c r="J52" s="91" t="s">
        <v>441</v>
      </c>
      <c r="K52" s="91" t="s">
        <v>441</v>
      </c>
      <c r="L52" s="91" t="s">
        <v>441</v>
      </c>
      <c r="M52" s="99" t="s">
        <v>521</v>
      </c>
      <c r="N52" s="136" t="s">
        <v>688</v>
      </c>
      <c r="O52" s="91" t="s">
        <v>441</v>
      </c>
      <c r="P52" s="91" t="s">
        <v>441</v>
      </c>
    </row>
    <row r="53" spans="1:16" ht="87" customHeight="1" x14ac:dyDescent="0.35">
      <c r="A53" s="107">
        <v>27</v>
      </c>
      <c r="B53" s="108" t="s">
        <v>394</v>
      </c>
      <c r="C53" s="124" t="s">
        <v>288</v>
      </c>
      <c r="D53" s="124" t="s">
        <v>254</v>
      </c>
      <c r="E53" s="124" t="s">
        <v>255</v>
      </c>
      <c r="F53" s="124" t="s">
        <v>15</v>
      </c>
      <c r="G53" s="124" t="s">
        <v>175</v>
      </c>
      <c r="H53" s="111" t="s">
        <v>173</v>
      </c>
      <c r="I53" s="122" t="s">
        <v>507</v>
      </c>
      <c r="J53" s="136" t="s">
        <v>669</v>
      </c>
      <c r="K53" s="88" t="s">
        <v>599</v>
      </c>
      <c r="L53" s="140" t="s">
        <v>599</v>
      </c>
      <c r="M53" s="122" t="s">
        <v>547</v>
      </c>
      <c r="N53" s="122"/>
      <c r="O53" s="88" t="s">
        <v>447</v>
      </c>
      <c r="P53" s="88"/>
    </row>
    <row r="54" spans="1:16" ht="130" x14ac:dyDescent="0.35">
      <c r="A54" s="107">
        <v>54</v>
      </c>
      <c r="B54" s="108" t="s">
        <v>170</v>
      </c>
      <c r="C54" s="124" t="s">
        <v>288</v>
      </c>
      <c r="D54" s="124" t="s">
        <v>254</v>
      </c>
      <c r="E54" s="124" t="s">
        <v>255</v>
      </c>
      <c r="F54" s="124" t="s">
        <v>15</v>
      </c>
      <c r="G54" s="124" t="s">
        <v>172</v>
      </c>
      <c r="H54" s="111" t="s">
        <v>171</v>
      </c>
      <c r="I54" s="122" t="s">
        <v>508</v>
      </c>
      <c r="J54" s="136" t="s">
        <v>670</v>
      </c>
      <c r="K54" s="88" t="s">
        <v>600</v>
      </c>
      <c r="L54" s="140" t="s">
        <v>731</v>
      </c>
      <c r="M54" s="122" t="s">
        <v>546</v>
      </c>
      <c r="N54" s="122"/>
      <c r="O54" s="86" t="s">
        <v>442</v>
      </c>
      <c r="P54" s="136" t="s">
        <v>761</v>
      </c>
    </row>
    <row r="55" spans="1:16" s="28" customFormat="1" ht="182" x14ac:dyDescent="0.35">
      <c r="A55" s="107">
        <v>38</v>
      </c>
      <c r="B55" s="108" t="s">
        <v>395</v>
      </c>
      <c r="C55" s="109" t="s">
        <v>304</v>
      </c>
      <c r="D55" s="109" t="s">
        <v>254</v>
      </c>
      <c r="E55" s="109" t="s">
        <v>255</v>
      </c>
      <c r="F55" s="109" t="s">
        <v>27</v>
      </c>
      <c r="G55" s="109" t="s">
        <v>461</v>
      </c>
      <c r="H55" s="111" t="s">
        <v>188</v>
      </c>
      <c r="I55" s="122" t="s">
        <v>509</v>
      </c>
      <c r="J55" s="136" t="s">
        <v>509</v>
      </c>
      <c r="K55" s="86" t="s">
        <v>592</v>
      </c>
      <c r="L55" s="138" t="s">
        <v>732</v>
      </c>
      <c r="M55" s="122" t="s">
        <v>545</v>
      </c>
      <c r="N55" s="122"/>
      <c r="O55" s="86" t="s">
        <v>442</v>
      </c>
      <c r="P55" s="86"/>
    </row>
    <row r="56" spans="1:16" s="28" customFormat="1" ht="143" x14ac:dyDescent="0.35">
      <c r="A56" s="107">
        <v>12</v>
      </c>
      <c r="B56" s="108" t="s">
        <v>182</v>
      </c>
      <c r="C56" s="109" t="s">
        <v>236</v>
      </c>
      <c r="D56" s="109" t="s">
        <v>254</v>
      </c>
      <c r="E56" s="109" t="s">
        <v>255</v>
      </c>
      <c r="F56" s="109" t="s">
        <v>15</v>
      </c>
      <c r="G56" s="109" t="s">
        <v>183</v>
      </c>
      <c r="H56" s="111" t="s">
        <v>181</v>
      </c>
      <c r="I56" s="122" t="s">
        <v>510</v>
      </c>
      <c r="J56" s="136" t="s">
        <v>510</v>
      </c>
      <c r="K56" s="88" t="s">
        <v>601</v>
      </c>
      <c r="L56" s="140" t="s">
        <v>733</v>
      </c>
      <c r="M56" s="118" t="s">
        <v>544</v>
      </c>
      <c r="N56" s="118"/>
      <c r="O56" s="86" t="s">
        <v>442</v>
      </c>
      <c r="P56" s="86"/>
    </row>
    <row r="57" spans="1:16" ht="114" customHeight="1" x14ac:dyDescent="0.35">
      <c r="A57" s="107">
        <v>56</v>
      </c>
      <c r="B57" s="108" t="s">
        <v>163</v>
      </c>
      <c r="C57" s="124" t="s">
        <v>236</v>
      </c>
      <c r="D57" s="124" t="s">
        <v>254</v>
      </c>
      <c r="E57" s="124" t="s">
        <v>255</v>
      </c>
      <c r="F57" s="124" t="s">
        <v>15</v>
      </c>
      <c r="G57" s="124" t="s">
        <v>164</v>
      </c>
      <c r="H57" s="111" t="s">
        <v>168</v>
      </c>
      <c r="I57" s="122" t="s">
        <v>511</v>
      </c>
      <c r="J57" s="136" t="s">
        <v>511</v>
      </c>
      <c r="K57" s="88" t="s">
        <v>602</v>
      </c>
      <c r="L57" s="140" t="s">
        <v>734</v>
      </c>
      <c r="M57" s="130" t="s">
        <v>543</v>
      </c>
      <c r="N57" s="130"/>
      <c r="O57" s="86" t="s">
        <v>442</v>
      </c>
      <c r="P57" s="86"/>
    </row>
    <row r="58" spans="1:16" s="27" customFormat="1" ht="120.65" customHeight="1" x14ac:dyDescent="0.35">
      <c r="A58" s="107">
        <v>24</v>
      </c>
      <c r="B58" s="108" t="s">
        <v>179</v>
      </c>
      <c r="C58" s="124" t="s">
        <v>243</v>
      </c>
      <c r="D58" s="124" t="s">
        <v>254</v>
      </c>
      <c r="E58" s="124" t="s">
        <v>255</v>
      </c>
      <c r="F58" s="124" t="s">
        <v>15</v>
      </c>
      <c r="G58" s="124" t="s">
        <v>180</v>
      </c>
      <c r="H58" s="111" t="s">
        <v>186</v>
      </c>
      <c r="I58" s="122" t="s">
        <v>512</v>
      </c>
      <c r="J58" s="136" t="s">
        <v>512</v>
      </c>
      <c r="K58" s="88" t="s">
        <v>603</v>
      </c>
      <c r="L58" s="140" t="s">
        <v>735</v>
      </c>
      <c r="M58" s="122" t="s">
        <v>542</v>
      </c>
      <c r="N58" s="122"/>
      <c r="O58" s="87" t="s">
        <v>448</v>
      </c>
      <c r="P58" s="136" t="s">
        <v>760</v>
      </c>
    </row>
    <row r="59" spans="1:16" s="28" customFormat="1" ht="124" x14ac:dyDescent="0.35">
      <c r="A59" s="107">
        <v>21</v>
      </c>
      <c r="B59" s="108" t="s">
        <v>177</v>
      </c>
      <c r="C59" s="109" t="s">
        <v>236</v>
      </c>
      <c r="D59" s="109" t="s">
        <v>254</v>
      </c>
      <c r="E59" s="109" t="s">
        <v>255</v>
      </c>
      <c r="F59" s="109" t="s">
        <v>15</v>
      </c>
      <c r="G59" s="109" t="s">
        <v>178</v>
      </c>
      <c r="H59" s="111" t="s">
        <v>176</v>
      </c>
      <c r="I59" s="122" t="s">
        <v>513</v>
      </c>
      <c r="J59" s="136" t="s">
        <v>513</v>
      </c>
      <c r="K59" s="88" t="s">
        <v>604</v>
      </c>
      <c r="L59" s="140" t="s">
        <v>604</v>
      </c>
      <c r="M59" s="122" t="s">
        <v>541</v>
      </c>
      <c r="N59" s="122"/>
      <c r="O59" s="88" t="s">
        <v>564</v>
      </c>
      <c r="P59" s="88"/>
    </row>
    <row r="60" spans="1:16" s="59" customFormat="1" ht="17" x14ac:dyDescent="0.35">
      <c r="A60" s="66" t="s">
        <v>396</v>
      </c>
      <c r="B60" s="81"/>
      <c r="C60" s="82"/>
      <c r="D60" s="82"/>
      <c r="E60" s="82"/>
      <c r="F60" s="82"/>
      <c r="G60" s="83"/>
      <c r="H60" s="84"/>
      <c r="I60" s="84"/>
      <c r="J60" s="84"/>
      <c r="K60" s="84"/>
      <c r="L60" s="84"/>
      <c r="M60" s="85"/>
      <c r="N60" s="85"/>
      <c r="O60" s="85"/>
      <c r="P60" s="85"/>
    </row>
    <row r="61" spans="1:16" s="26" customFormat="1" ht="17" x14ac:dyDescent="0.35">
      <c r="A61" s="72" t="s">
        <v>412</v>
      </c>
      <c r="B61" s="74"/>
      <c r="C61" s="75"/>
      <c r="D61" s="75"/>
      <c r="E61" s="75"/>
      <c r="F61" s="75"/>
      <c r="G61" s="76"/>
      <c r="H61" s="77"/>
      <c r="I61" s="77"/>
      <c r="J61" s="77"/>
      <c r="K61" s="77"/>
      <c r="L61" s="77"/>
      <c r="M61" s="78"/>
      <c r="N61" s="78"/>
      <c r="O61" s="78"/>
      <c r="P61" s="78"/>
    </row>
    <row r="62" spans="1:16" ht="195" x14ac:dyDescent="0.35">
      <c r="A62" s="107">
        <v>61</v>
      </c>
      <c r="B62" s="108" t="s">
        <v>71</v>
      </c>
      <c r="C62" s="124" t="s">
        <v>258</v>
      </c>
      <c r="D62" s="124" t="s">
        <v>254</v>
      </c>
      <c r="E62" s="124" t="s">
        <v>255</v>
      </c>
      <c r="F62" s="124" t="s">
        <v>15</v>
      </c>
      <c r="G62" s="124" t="s">
        <v>334</v>
      </c>
      <c r="H62" s="111" t="str">
        <f>HYPERLINK("https://s3.amazonaws.com/ilsag/NCLC_April_2020_SAG_Smart-Tstat-Approach_EE-Idea-2_Final.pdf","Smart Thermostat Approach")</f>
        <v>Smart Thermostat Approach</v>
      </c>
      <c r="I62" s="128" t="s">
        <v>514</v>
      </c>
      <c r="J62" s="140" t="s">
        <v>677</v>
      </c>
      <c r="K62" s="88" t="s">
        <v>605</v>
      </c>
      <c r="L62" s="140" t="s">
        <v>605</v>
      </c>
      <c r="M62" s="116" t="s">
        <v>540</v>
      </c>
      <c r="N62" s="116"/>
      <c r="O62" s="88" t="s">
        <v>449</v>
      </c>
      <c r="P62" s="88"/>
    </row>
    <row r="63" spans="1:16" ht="275.25" customHeight="1" x14ac:dyDescent="0.35">
      <c r="A63" s="107">
        <v>39</v>
      </c>
      <c r="B63" s="108" t="s">
        <v>72</v>
      </c>
      <c r="C63" s="124" t="s">
        <v>277</v>
      </c>
      <c r="D63" s="124" t="s">
        <v>254</v>
      </c>
      <c r="E63" s="124" t="s">
        <v>255</v>
      </c>
      <c r="F63" s="124" t="s">
        <v>15</v>
      </c>
      <c r="G63" s="124" t="s">
        <v>305</v>
      </c>
      <c r="H63" s="111" t="str">
        <f>HYPERLINK("https://s3.amazonaws.com/ilsag/NCLC_April_2020_SAG_IQ-Program-Spending_EE-Idea-3_Final.pdf","Income Qualified Program Spending")</f>
        <v>Income Qualified Program Spending</v>
      </c>
      <c r="I63" s="97" t="s">
        <v>515</v>
      </c>
      <c r="J63" s="140" t="s">
        <v>680</v>
      </c>
      <c r="K63" s="86" t="s">
        <v>606</v>
      </c>
      <c r="L63" s="145" t="s">
        <v>736</v>
      </c>
      <c r="M63" s="98" t="s">
        <v>521</v>
      </c>
      <c r="N63" s="162" t="s">
        <v>689</v>
      </c>
      <c r="O63" s="86" t="s">
        <v>450</v>
      </c>
      <c r="P63" s="86"/>
    </row>
    <row r="64" spans="1:16" s="26" customFormat="1" ht="17" x14ac:dyDescent="0.35">
      <c r="A64" s="72" t="s">
        <v>410</v>
      </c>
      <c r="B64" s="74"/>
      <c r="C64" s="75"/>
      <c r="D64" s="75"/>
      <c r="E64" s="75"/>
      <c r="F64" s="75"/>
      <c r="G64" s="76"/>
      <c r="H64" s="77"/>
      <c r="I64" s="77"/>
      <c r="J64" s="77"/>
      <c r="K64" s="77"/>
      <c r="L64" s="77"/>
      <c r="M64" s="78"/>
      <c r="N64" s="78"/>
      <c r="O64" s="78"/>
      <c r="P64" s="78"/>
    </row>
    <row r="65" spans="1:16" ht="226.5" customHeight="1" x14ac:dyDescent="0.35">
      <c r="A65" s="107">
        <v>32</v>
      </c>
      <c r="B65" s="108" t="s">
        <v>86</v>
      </c>
      <c r="C65" s="109" t="s">
        <v>258</v>
      </c>
      <c r="D65" s="109" t="s">
        <v>254</v>
      </c>
      <c r="E65" s="109" t="s">
        <v>255</v>
      </c>
      <c r="F65" s="109" t="s">
        <v>15</v>
      </c>
      <c r="G65" s="109" t="s">
        <v>296</v>
      </c>
      <c r="H65" s="111" t="str">
        <f>HYPERLINK("https://s3.amazonaws.com/ilsag/NRDC_April-2020_Healthy-Building-Materials_EE-Idea-3_Final.pdf","Healthy Building Materials + IQ Retrofits")</f>
        <v>Healthy Building Materials + IQ Retrofits</v>
      </c>
      <c r="I65" s="97" t="s">
        <v>516</v>
      </c>
      <c r="J65" s="147" t="s">
        <v>678</v>
      </c>
      <c r="K65" s="86" t="s">
        <v>607</v>
      </c>
      <c r="L65" s="145" t="s">
        <v>737</v>
      </c>
      <c r="M65" s="98" t="s">
        <v>539</v>
      </c>
      <c r="N65" s="161" t="s">
        <v>690</v>
      </c>
      <c r="O65" s="86" t="s">
        <v>442</v>
      </c>
      <c r="P65" s="86"/>
    </row>
    <row r="66" spans="1:16" ht="78" x14ac:dyDescent="0.35">
      <c r="A66" s="107">
        <v>40</v>
      </c>
      <c r="B66" s="108" t="s">
        <v>92</v>
      </c>
      <c r="C66" s="109" t="s">
        <v>307</v>
      </c>
      <c r="D66" s="109" t="s">
        <v>254</v>
      </c>
      <c r="E66" s="109" t="s">
        <v>255</v>
      </c>
      <c r="F66" s="109" t="s">
        <v>15</v>
      </c>
      <c r="G66" s="109" t="s">
        <v>93</v>
      </c>
      <c r="H66" s="111" t="str">
        <f>HYPERLINK("https://s3.amazonaws.com/ilsag/NRDC_April-2020_IQ-Health-and-Energy-Efficiency_EE-Idea-6_Final.pdf","IQ Health + Energy Efficiency")</f>
        <v>IQ Health + Energy Efficiency</v>
      </c>
      <c r="I66" s="97" t="s">
        <v>499</v>
      </c>
      <c r="J66" s="140" t="s">
        <v>672</v>
      </c>
      <c r="K66" s="88" t="s">
        <v>608</v>
      </c>
      <c r="L66" s="140" t="s">
        <v>608</v>
      </c>
      <c r="M66" s="116" t="s">
        <v>538</v>
      </c>
      <c r="N66" s="116"/>
      <c r="O66" s="86" t="s">
        <v>450</v>
      </c>
      <c r="P66" s="162" t="s">
        <v>759</v>
      </c>
    </row>
  </sheetData>
  <mergeCells count="7">
    <mergeCell ref="B12:G12"/>
    <mergeCell ref="A6:G6"/>
    <mergeCell ref="B11:G11"/>
    <mergeCell ref="B7:G7"/>
    <mergeCell ref="B8:G8"/>
    <mergeCell ref="B9:G9"/>
    <mergeCell ref="B10:G10"/>
  </mergeCells>
  <hyperlinks>
    <hyperlink ref="H58" r:id="rId1" display="https://s3.amazonaws.com/ilsag/CIC_April_2020_SAG_EE-Ideas-1-8_Final.pdf" xr:uid="{00000000-0004-0000-0200-000000000000}"/>
    <hyperlink ref="H34" r:id="rId2" display="https://s3.amazonaws.com/ilsag/CUB-April-2020_SAG_EE-Ideas_1-8-Ideas_Final.pdf" xr:uid="{00000000-0004-0000-0200-000001000000}"/>
    <hyperlink ref="H48" r:id="rId3" display="https://s3.amazonaws.com/ilsag/Elevate-Energy_April-2020_SAG_EE-Idea_Electrification-Pilot_Final.pdf" xr:uid="{00000000-0004-0000-0200-000002000000}"/>
    <hyperlink ref="H49" r:id="rId4" display="https://s3.amazonaws.com/ilsag/Elevate-Energy_April-2020_SAG_EE-Idea_Rural-IQ-Electric-Pilot_Final.pdf" xr:uid="{00000000-0004-0000-0200-000003000000}"/>
    <hyperlink ref="H50" r:id="rId5" display="https://s3.amazonaws.com/ilsag/Elevate-Energy_April-2020-EE-Idea-9_Benchmarking-Technical-Assistance-FINAL.pdf" xr:uid="{00000000-0004-0000-0200-000004000000}"/>
    <hyperlink ref="H54" r:id="rId6" display="https://s3.amazonaws.com/ilsag/CIC_April_2020_SAG_EE-Ideas-1-8_Final.pdf" xr:uid="{00000000-0004-0000-0200-000005000000}"/>
    <hyperlink ref="H57" r:id="rId7" display="https://s3.amazonaws.com/ilsag/CIC_April_2020_SAG_EE-Ideas-1-8_Final.pdf" xr:uid="{00000000-0004-0000-0200-000006000000}"/>
    <hyperlink ref="H52" r:id="rId8" display="https://s3.amazonaws.com/ilsag/CIC_April_2020_SAG_EE-Ideas-1-8_Final.pdf" xr:uid="{00000000-0004-0000-0200-000007000000}"/>
    <hyperlink ref="H53" r:id="rId9" display="https://s3.amazonaws.com/ilsag/CIC_April_2020_SAG_EE-Ideas-1-8_Final.pdf" xr:uid="{00000000-0004-0000-0200-000008000000}"/>
    <hyperlink ref="H55" r:id="rId10" display="https://s3.amazonaws.com/ilsag/CIC_April_2020_SAG_EE-Ideas-1-8_Final.pdf" xr:uid="{00000000-0004-0000-0200-000009000000}"/>
    <hyperlink ref="H56" r:id="rId11" display="https://s3.amazonaws.com/ilsag/CIC_April_2020_SAG_EE-Ideas-1-8_Final.pdf" xr:uid="{00000000-0004-0000-0200-00000A000000}"/>
    <hyperlink ref="H59" r:id="rId12" display="https://s3.amazonaws.com/ilsag/CIC_April_2020_SAG_EE-Ideas-1-8_Final.pdf" xr:uid="{00000000-0004-0000-0200-00000B000000}"/>
  </hyperlinks>
  <pageMargins left="0.7" right="0.7" top="0.75" bottom="0.75" header="0.3" footer="0.3"/>
  <pageSetup orientation="portrait" r:id="rId13"/>
  <tableParts count="1">
    <tablePart r:id="rId1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P32"/>
  <sheetViews>
    <sheetView zoomScale="90" zoomScaleNormal="90" workbookViewId="0">
      <selection activeCell="A3" sqref="A3"/>
    </sheetView>
  </sheetViews>
  <sheetFormatPr defaultColWidth="9.1796875" defaultRowHeight="14.5" x14ac:dyDescent="0.35"/>
  <cols>
    <col min="1" max="1" width="7.453125" style="15" customWidth="1"/>
    <col min="2" max="2" width="17.453125" style="15" customWidth="1"/>
    <col min="3" max="4" width="16.1796875" style="15" customWidth="1"/>
    <col min="5" max="5" width="9.453125" style="15" customWidth="1"/>
    <col min="6" max="6" width="13.08984375" style="15" customWidth="1"/>
    <col min="7" max="7" width="52.1796875" style="15" customWidth="1"/>
    <col min="8" max="8" width="17.453125" style="15" customWidth="1"/>
    <col min="9" max="10" width="25.81640625" style="15" customWidth="1"/>
    <col min="11" max="12" width="22.81640625" style="15" customWidth="1"/>
    <col min="13" max="14" width="28.453125" style="15" customWidth="1"/>
    <col min="15" max="16" width="23.81640625" style="15" customWidth="1"/>
    <col min="17" max="16384" width="9.1796875" style="15"/>
  </cols>
  <sheetData>
    <row r="1" spans="1:16" s="28" customFormat="1" x14ac:dyDescent="0.35">
      <c r="A1" s="53" t="s">
        <v>0</v>
      </c>
      <c r="B1" s="53"/>
    </row>
    <row r="2" spans="1:16" s="28" customFormat="1" x14ac:dyDescent="0.35">
      <c r="A2" s="53" t="s">
        <v>1</v>
      </c>
      <c r="B2" s="53"/>
    </row>
    <row r="3" spans="1:16" s="28" customFormat="1" x14ac:dyDescent="0.35">
      <c r="A3" s="53" t="s">
        <v>769</v>
      </c>
      <c r="B3" s="53"/>
    </row>
    <row r="4" spans="1:16" s="28" customFormat="1" x14ac:dyDescent="0.35">
      <c r="A4" s="54" t="s">
        <v>417</v>
      </c>
    </row>
    <row r="5" spans="1:16" s="28" customFormat="1" x14ac:dyDescent="0.35">
      <c r="A5" s="54"/>
    </row>
    <row r="6" spans="1:16" ht="15.5" x14ac:dyDescent="0.35">
      <c r="A6" s="154" t="s">
        <v>422</v>
      </c>
      <c r="B6" s="154"/>
      <c r="C6" s="154"/>
      <c r="D6" s="154"/>
      <c r="E6" s="154"/>
      <c r="F6" s="154"/>
      <c r="G6" s="154"/>
      <c r="I6" s="56"/>
      <c r="J6" s="56"/>
      <c r="K6" s="56"/>
      <c r="L6" s="56"/>
      <c r="M6" s="56"/>
      <c r="N6" s="56"/>
      <c r="O6" s="56"/>
      <c r="P6" s="56"/>
    </row>
    <row r="7" spans="1:16" ht="15.75" customHeight="1" x14ac:dyDescent="0.35">
      <c r="A7" s="60" t="s">
        <v>418</v>
      </c>
      <c r="B7" s="155" t="s">
        <v>419</v>
      </c>
      <c r="C7" s="155"/>
      <c r="D7" s="155"/>
      <c r="E7" s="155"/>
      <c r="F7" s="155"/>
      <c r="G7" s="155"/>
      <c r="I7" s="56"/>
      <c r="J7" s="56"/>
      <c r="K7" s="56"/>
      <c r="L7" s="56"/>
      <c r="M7" s="56"/>
      <c r="N7" s="56"/>
      <c r="O7" s="56"/>
      <c r="P7" s="56"/>
    </row>
    <row r="8" spans="1:16" ht="31" customHeight="1" x14ac:dyDescent="0.35">
      <c r="A8" s="64" t="s">
        <v>430</v>
      </c>
      <c r="B8" s="156" t="s">
        <v>428</v>
      </c>
      <c r="C8" s="156"/>
      <c r="D8" s="156"/>
      <c r="E8" s="156"/>
      <c r="F8" s="156"/>
      <c r="G8" s="156"/>
      <c r="I8" s="56"/>
      <c r="J8" s="56"/>
      <c r="K8" s="56"/>
      <c r="L8" s="56"/>
      <c r="M8" s="56"/>
      <c r="N8" s="56"/>
      <c r="O8" s="56"/>
      <c r="P8" s="56"/>
    </row>
    <row r="9" spans="1:16" ht="15.75" customHeight="1" x14ac:dyDescent="0.35">
      <c r="A9" s="61" t="s">
        <v>420</v>
      </c>
      <c r="B9" s="157" t="s">
        <v>427</v>
      </c>
      <c r="C9" s="157"/>
      <c r="D9" s="157"/>
      <c r="E9" s="157"/>
      <c r="F9" s="157"/>
      <c r="G9" s="157"/>
      <c r="I9" s="56"/>
      <c r="J9" s="56"/>
      <c r="K9" s="56"/>
      <c r="L9" s="56"/>
      <c r="M9" s="56"/>
      <c r="N9" s="56"/>
      <c r="O9" s="56"/>
      <c r="P9" s="56"/>
    </row>
    <row r="10" spans="1:16" ht="15.75" customHeight="1" x14ac:dyDescent="0.35">
      <c r="A10" s="62" t="s">
        <v>421</v>
      </c>
      <c r="B10" s="158" t="s">
        <v>423</v>
      </c>
      <c r="C10" s="158"/>
      <c r="D10" s="158"/>
      <c r="E10" s="158"/>
      <c r="F10" s="158"/>
      <c r="G10" s="158"/>
      <c r="I10" s="56"/>
      <c r="J10" s="56"/>
      <c r="K10" s="56"/>
      <c r="L10" s="56"/>
      <c r="M10" s="56"/>
      <c r="N10" s="56"/>
      <c r="O10" s="56"/>
      <c r="P10" s="56"/>
    </row>
    <row r="11" spans="1:16" ht="37" customHeight="1" x14ac:dyDescent="0.35">
      <c r="A11" s="63" t="s">
        <v>429</v>
      </c>
      <c r="B11" s="151" t="s">
        <v>467</v>
      </c>
      <c r="C11" s="152"/>
      <c r="D11" s="152"/>
      <c r="E11" s="152"/>
      <c r="F11" s="152"/>
      <c r="G11" s="153"/>
      <c r="I11" s="56"/>
      <c r="J11" s="56"/>
      <c r="K11" s="56"/>
      <c r="L11" s="56"/>
      <c r="M11" s="56"/>
      <c r="N11" s="56"/>
      <c r="O11" s="56"/>
      <c r="P11" s="56"/>
    </row>
    <row r="12" spans="1:16" ht="15" customHeight="1" x14ac:dyDescent="0.35">
      <c r="A12" s="80" t="s">
        <v>462</v>
      </c>
      <c r="B12" s="150" t="s">
        <v>463</v>
      </c>
      <c r="C12" s="150"/>
      <c r="D12" s="150"/>
      <c r="E12" s="150"/>
      <c r="F12" s="150"/>
      <c r="G12" s="150"/>
      <c r="I12" s="56"/>
      <c r="J12" s="56"/>
      <c r="K12" s="56"/>
      <c r="L12" s="56"/>
      <c r="M12" s="56"/>
      <c r="N12" s="56"/>
      <c r="O12" s="56"/>
      <c r="P12" s="56"/>
    </row>
    <row r="13" spans="1:16" s="28" customFormat="1" x14ac:dyDescent="0.35">
      <c r="A13" s="55"/>
      <c r="G13" s="56"/>
      <c r="H13" s="56"/>
      <c r="I13" s="56"/>
      <c r="J13" s="56"/>
      <c r="K13" s="56"/>
      <c r="L13" s="56"/>
      <c r="M13" s="56"/>
      <c r="N13" s="56"/>
      <c r="O13" s="56"/>
      <c r="P13" s="56"/>
    </row>
    <row r="14" spans="1:16" s="28" customFormat="1" ht="29" x14ac:dyDescent="0.35">
      <c r="A14" s="113" t="s">
        <v>233</v>
      </c>
      <c r="B14" s="114" t="s">
        <v>8</v>
      </c>
      <c r="C14" s="114" t="s">
        <v>9</v>
      </c>
      <c r="D14" s="114" t="s">
        <v>7</v>
      </c>
      <c r="E14" s="114" t="s">
        <v>231</v>
      </c>
      <c r="F14" s="114" t="s">
        <v>14</v>
      </c>
      <c r="G14" s="114" t="s">
        <v>10</v>
      </c>
      <c r="H14" s="114" t="s">
        <v>11</v>
      </c>
      <c r="I14" s="113" t="s">
        <v>642</v>
      </c>
      <c r="J14" s="113" t="s">
        <v>637</v>
      </c>
      <c r="K14" s="113" t="s">
        <v>643</v>
      </c>
      <c r="L14" s="113" t="s">
        <v>638</v>
      </c>
      <c r="M14" s="115" t="s">
        <v>635</v>
      </c>
      <c r="N14" s="115" t="s">
        <v>636</v>
      </c>
      <c r="O14" s="115" t="s">
        <v>639</v>
      </c>
      <c r="P14" s="134" t="s">
        <v>640</v>
      </c>
    </row>
    <row r="15" spans="1:16" s="52" customFormat="1" ht="17" x14ac:dyDescent="0.35">
      <c r="A15" s="66" t="s">
        <v>397</v>
      </c>
      <c r="B15" s="67"/>
      <c r="C15" s="68"/>
      <c r="D15" s="68"/>
      <c r="E15" s="68"/>
      <c r="F15" s="69"/>
      <c r="G15" s="70"/>
      <c r="H15" s="70"/>
      <c r="I15" s="70"/>
      <c r="J15" s="70"/>
      <c r="K15" s="71"/>
      <c r="L15" s="71"/>
      <c r="M15" s="71"/>
      <c r="N15" s="71"/>
      <c r="O15" s="71"/>
      <c r="P15" s="71"/>
    </row>
    <row r="16" spans="1:16" s="52" customFormat="1" ht="17" x14ac:dyDescent="0.35">
      <c r="A16" s="72" t="s">
        <v>631</v>
      </c>
      <c r="B16" s="67"/>
      <c r="C16" s="68"/>
      <c r="D16" s="68"/>
      <c r="E16" s="68"/>
      <c r="F16" s="68"/>
      <c r="G16" s="73"/>
      <c r="H16" s="70"/>
      <c r="I16" s="70"/>
      <c r="J16" s="70"/>
      <c r="K16" s="71"/>
      <c r="L16" s="71"/>
      <c r="M16" s="71"/>
      <c r="N16" s="71"/>
      <c r="O16" s="71"/>
      <c r="P16" s="71"/>
    </row>
    <row r="17" spans="1:16" s="28" customFormat="1" ht="124" customHeight="1" x14ac:dyDescent="0.35">
      <c r="A17" s="107">
        <v>33</v>
      </c>
      <c r="B17" s="108" t="s">
        <v>114</v>
      </c>
      <c r="C17" s="109" t="s">
        <v>284</v>
      </c>
      <c r="D17" s="109" t="s">
        <v>242</v>
      </c>
      <c r="E17" s="109" t="s">
        <v>239</v>
      </c>
      <c r="F17" s="109" t="s">
        <v>15</v>
      </c>
      <c r="G17" s="109" t="s">
        <v>142</v>
      </c>
      <c r="H17" s="111" t="str">
        <f>HYPERLINK("https://s3.amazonaws.com/ilsag/ICRT-UI_April-2020_SAG_EE-Idea_1_HP-Performance-Training_Final.pdf","Heat Pump Performance Training (IQ and non-IQ)")</f>
        <v>Heat Pump Performance Training (IQ and non-IQ)</v>
      </c>
      <c r="I17" s="98" t="s">
        <v>517</v>
      </c>
      <c r="J17" s="161" t="s">
        <v>650</v>
      </c>
      <c r="K17" s="95" t="s">
        <v>565</v>
      </c>
      <c r="L17" s="135" t="s">
        <v>738</v>
      </c>
      <c r="M17" s="92" t="s">
        <v>441</v>
      </c>
      <c r="N17" s="92" t="s">
        <v>441</v>
      </c>
      <c r="O17" s="92" t="s">
        <v>441</v>
      </c>
      <c r="P17" s="92" t="s">
        <v>441</v>
      </c>
    </row>
    <row r="18" spans="1:16" s="52" customFormat="1" ht="17" x14ac:dyDescent="0.35">
      <c r="A18" s="72" t="s">
        <v>401</v>
      </c>
      <c r="B18" s="67"/>
      <c r="C18" s="68"/>
      <c r="D18" s="68"/>
      <c r="E18" s="68"/>
      <c r="F18" s="68"/>
      <c r="G18" s="73"/>
      <c r="H18" s="70"/>
      <c r="I18" s="70"/>
      <c r="J18" s="70"/>
      <c r="K18" s="71"/>
      <c r="L18" s="71"/>
      <c r="M18" s="71"/>
      <c r="N18" s="71"/>
      <c r="O18" s="71"/>
      <c r="P18" s="71"/>
    </row>
    <row r="19" spans="1:16" s="28" customFormat="1" ht="194.5" customHeight="1" x14ac:dyDescent="0.35">
      <c r="A19" s="107">
        <v>65</v>
      </c>
      <c r="B19" s="108" t="s">
        <v>144</v>
      </c>
      <c r="C19" s="109" t="s">
        <v>273</v>
      </c>
      <c r="D19" s="109" t="s">
        <v>254</v>
      </c>
      <c r="E19" s="109" t="s">
        <v>255</v>
      </c>
      <c r="F19" s="109" t="s">
        <v>15</v>
      </c>
      <c r="G19" s="109" t="s">
        <v>145</v>
      </c>
      <c r="H19" s="111" t="s">
        <v>146</v>
      </c>
      <c r="I19" s="98" t="s">
        <v>517</v>
      </c>
      <c r="J19" s="161" t="s">
        <v>650</v>
      </c>
      <c r="K19" s="88" t="s">
        <v>609</v>
      </c>
      <c r="L19" s="140" t="s">
        <v>739</v>
      </c>
      <c r="M19" s="116" t="s">
        <v>555</v>
      </c>
      <c r="N19" s="116"/>
      <c r="O19" s="88" t="s">
        <v>454</v>
      </c>
      <c r="P19" s="88"/>
    </row>
    <row r="20" spans="1:16" s="52" customFormat="1" ht="17" x14ac:dyDescent="0.35">
      <c r="A20" s="72" t="s">
        <v>413</v>
      </c>
      <c r="B20" s="67"/>
      <c r="C20" s="68"/>
      <c r="D20" s="68"/>
      <c r="E20" s="68"/>
      <c r="F20" s="68"/>
      <c r="G20" s="73"/>
      <c r="H20" s="70"/>
      <c r="I20" s="70"/>
      <c r="J20" s="70"/>
      <c r="K20" s="71"/>
      <c r="L20" s="71"/>
      <c r="M20" s="71"/>
      <c r="N20" s="71"/>
      <c r="O20" s="71"/>
      <c r="P20" s="71"/>
    </row>
    <row r="21" spans="1:16" s="28" customFormat="1" ht="221" x14ac:dyDescent="0.35">
      <c r="A21" s="107">
        <v>28</v>
      </c>
      <c r="B21" s="108" t="s">
        <v>74</v>
      </c>
      <c r="C21" s="109" t="s">
        <v>273</v>
      </c>
      <c r="D21" s="109" t="s">
        <v>289</v>
      </c>
      <c r="E21" s="109" t="s">
        <v>255</v>
      </c>
      <c r="F21" s="109" t="s">
        <v>15</v>
      </c>
      <c r="G21" s="109" t="s">
        <v>117</v>
      </c>
      <c r="H21" s="111" t="str">
        <f>HYPERLINK("https://s3.amazonaws.com/ilsag/NCLC-NRDC_April_2020_SAG_Equity-Hiring_EE-Idea-5_Final.pdf","Equity Hiring (Joint Idea with NRDC)")</f>
        <v>Equity Hiring (Joint Idea with NRDC)</v>
      </c>
      <c r="I21" s="117" t="s">
        <v>518</v>
      </c>
      <c r="J21" s="140" t="s">
        <v>767</v>
      </c>
      <c r="K21" s="96" t="s">
        <v>610</v>
      </c>
      <c r="L21" s="146" t="s">
        <v>740</v>
      </c>
      <c r="M21" s="116" t="s">
        <v>556</v>
      </c>
      <c r="N21" s="116"/>
      <c r="O21" s="90" t="s">
        <v>451</v>
      </c>
      <c r="P21" s="162" t="s">
        <v>765</v>
      </c>
    </row>
    <row r="22" spans="1:16" s="52" customFormat="1" ht="17" x14ac:dyDescent="0.35">
      <c r="A22" s="66" t="s">
        <v>398</v>
      </c>
      <c r="B22" s="67"/>
      <c r="C22" s="68"/>
      <c r="D22" s="68"/>
      <c r="E22" s="68"/>
      <c r="F22" s="69"/>
      <c r="G22" s="70"/>
      <c r="H22" s="70"/>
      <c r="I22" s="70"/>
      <c r="J22" s="70"/>
      <c r="K22" s="71"/>
      <c r="L22" s="71"/>
      <c r="M22" s="71"/>
      <c r="N22" s="71"/>
      <c r="O22" s="71"/>
      <c r="P22" s="71"/>
    </row>
    <row r="23" spans="1:16" s="52" customFormat="1" ht="17" x14ac:dyDescent="0.35">
      <c r="A23" s="72" t="s">
        <v>414</v>
      </c>
      <c r="B23" s="67"/>
      <c r="C23" s="68"/>
      <c r="D23" s="68"/>
      <c r="E23" s="68"/>
      <c r="F23" s="68"/>
      <c r="G23" s="73"/>
      <c r="H23" s="70"/>
      <c r="I23" s="70"/>
      <c r="J23" s="70"/>
      <c r="K23" s="71"/>
      <c r="L23" s="71"/>
      <c r="M23" s="71"/>
      <c r="N23" s="71"/>
      <c r="O23" s="71"/>
      <c r="P23" s="71"/>
    </row>
    <row r="24" spans="1:16" s="52" customFormat="1" ht="149.5" customHeight="1" x14ac:dyDescent="0.35">
      <c r="A24" s="107">
        <v>63</v>
      </c>
      <c r="B24" s="108" t="s">
        <v>133</v>
      </c>
      <c r="C24" s="109" t="s">
        <v>337</v>
      </c>
      <c r="D24" s="109" t="s">
        <v>254</v>
      </c>
      <c r="E24" s="109" t="s">
        <v>255</v>
      </c>
      <c r="F24" s="109" t="s">
        <v>320</v>
      </c>
      <c r="G24" s="109" t="s">
        <v>132</v>
      </c>
      <c r="H24" s="111" t="str">
        <f>HYPERLINK("https://s3.amazonaws.com/ilsag/SEDAC_April-2020_IL-State-Agencies-Program_EE-Idea_Final.pdf","Smart Energy Design Assistance Center (SEDAC) Idea: Statewide IL State Agency Facilities Program")</f>
        <v>Smart Energy Design Assistance Center (SEDAC) Idea: Statewide IL State Agency Facilities Program</v>
      </c>
      <c r="I24" s="118" t="s">
        <v>560</v>
      </c>
      <c r="J24" s="140" t="s">
        <v>673</v>
      </c>
      <c r="K24" s="87" t="s">
        <v>611</v>
      </c>
      <c r="L24" s="141" t="s">
        <v>705</v>
      </c>
      <c r="M24" s="119" t="s">
        <v>557</v>
      </c>
      <c r="N24" s="119"/>
      <c r="O24" s="87" t="s">
        <v>452</v>
      </c>
      <c r="P24" s="87"/>
    </row>
    <row r="25" spans="1:16" s="52" customFormat="1" ht="17" x14ac:dyDescent="0.35">
      <c r="A25" s="72" t="s">
        <v>632</v>
      </c>
      <c r="B25" s="67"/>
      <c r="C25" s="68"/>
      <c r="D25" s="68"/>
      <c r="E25" s="68"/>
      <c r="F25" s="68"/>
      <c r="G25" s="73"/>
      <c r="H25" s="70"/>
      <c r="I25" s="68"/>
      <c r="J25" s="68"/>
      <c r="K25" s="71"/>
      <c r="L25" s="71"/>
      <c r="M25" s="71"/>
      <c r="N25" s="71"/>
      <c r="O25" s="71"/>
      <c r="P25" s="71"/>
    </row>
    <row r="26" spans="1:16" s="28" customFormat="1" ht="169" x14ac:dyDescent="0.35">
      <c r="A26" s="107">
        <v>18</v>
      </c>
      <c r="B26" s="112" t="s">
        <v>109</v>
      </c>
      <c r="C26" s="109" t="s">
        <v>279</v>
      </c>
      <c r="D26" s="109" t="s">
        <v>242</v>
      </c>
      <c r="E26" s="109" t="s">
        <v>239</v>
      </c>
      <c r="F26" s="109" t="s">
        <v>262</v>
      </c>
      <c r="G26" s="109" t="s">
        <v>280</v>
      </c>
      <c r="H26" s="111" t="str">
        <f>HYPERLINK("https://s3.amazonaws.com/ilsag/ERC_April-2020_Condo-PTHP-Pilot_EE-Idea_Final.pdf","Energy Resource Center/UIC Idea: Condo PTAC/PTHP Pilot Conversion")</f>
        <v>Energy Resource Center/UIC Idea: Condo PTAC/PTHP Pilot Conversion</v>
      </c>
      <c r="I26" s="100" t="s">
        <v>473</v>
      </c>
      <c r="J26" s="137" t="s">
        <v>681</v>
      </c>
      <c r="K26" s="88" t="s">
        <v>612</v>
      </c>
      <c r="L26" s="140" t="s">
        <v>741</v>
      </c>
      <c r="M26" s="92" t="s">
        <v>441</v>
      </c>
      <c r="N26" s="92" t="s">
        <v>441</v>
      </c>
      <c r="O26" s="92" t="s">
        <v>441</v>
      </c>
      <c r="P26" s="92" t="s">
        <v>441</v>
      </c>
    </row>
    <row r="27" spans="1:16" s="52" customFormat="1" ht="17" x14ac:dyDescent="0.35">
      <c r="A27" s="72" t="s">
        <v>618</v>
      </c>
      <c r="B27" s="67"/>
      <c r="C27" s="68"/>
      <c r="D27" s="68"/>
      <c r="E27" s="68"/>
      <c r="F27" s="68"/>
      <c r="G27" s="73"/>
      <c r="H27" s="70"/>
      <c r="I27" s="68"/>
      <c r="J27" s="68"/>
      <c r="K27" s="71"/>
      <c r="L27" s="71"/>
      <c r="M27" s="71"/>
      <c r="N27" s="71"/>
      <c r="O27" s="71"/>
      <c r="P27" s="71"/>
    </row>
    <row r="28" spans="1:16" s="28" customFormat="1" ht="130" customHeight="1" x14ac:dyDescent="0.35">
      <c r="A28" s="107">
        <v>6</v>
      </c>
      <c r="B28" s="112" t="s">
        <v>123</v>
      </c>
      <c r="C28" s="109" t="s">
        <v>125</v>
      </c>
      <c r="D28" s="109" t="s">
        <v>242</v>
      </c>
      <c r="E28" s="109" t="s">
        <v>239</v>
      </c>
      <c r="F28" s="109" t="s">
        <v>34</v>
      </c>
      <c r="G28" s="109" t="s">
        <v>124</v>
      </c>
      <c r="H28" s="111" t="str">
        <f>HYPERLINK("https://s3.amazonaws.com/ilsag/ICRT-UI_April-2020_SAG_EE-Idea_4_All-Electric-Retrofit-Pilot_Final.pdf","All-Electric Retrofit Pilot")</f>
        <v>All-Electric Retrofit Pilot</v>
      </c>
      <c r="I28" s="99" t="s">
        <v>468</v>
      </c>
      <c r="J28" s="137" t="s">
        <v>668</v>
      </c>
      <c r="K28" s="95" t="s">
        <v>565</v>
      </c>
      <c r="L28" s="135" t="s">
        <v>697</v>
      </c>
      <c r="M28" s="92" t="s">
        <v>441</v>
      </c>
      <c r="N28" s="92" t="s">
        <v>441</v>
      </c>
      <c r="O28" s="92" t="s">
        <v>441</v>
      </c>
      <c r="P28" s="92" t="s">
        <v>441</v>
      </c>
    </row>
    <row r="29" spans="1:16" s="28" customFormat="1" ht="143" x14ac:dyDescent="0.35">
      <c r="A29" s="107">
        <v>60</v>
      </c>
      <c r="B29" s="108" t="s">
        <v>121</v>
      </c>
      <c r="C29" s="109" t="s">
        <v>269</v>
      </c>
      <c r="D29" s="109" t="s">
        <v>254</v>
      </c>
      <c r="E29" s="109" t="s">
        <v>255</v>
      </c>
      <c r="F29" s="109" t="s">
        <v>34</v>
      </c>
      <c r="G29" s="109" t="s">
        <v>122</v>
      </c>
      <c r="H29" s="111" t="str">
        <f>HYPERLINK("https://s3.amazonaws.com/ilsag/ICRT-UI_April-2020_SAG_EE-Idea_3_Smart-Meter-Data_Final.pdf","Smart Meter Data")</f>
        <v>Smart Meter Data</v>
      </c>
      <c r="I29" s="100" t="s">
        <v>473</v>
      </c>
      <c r="J29" s="140" t="s">
        <v>674</v>
      </c>
      <c r="K29" s="95" t="s">
        <v>565</v>
      </c>
      <c r="L29" s="148" t="s">
        <v>742</v>
      </c>
      <c r="M29" s="91" t="s">
        <v>441</v>
      </c>
      <c r="N29" s="92" t="s">
        <v>441</v>
      </c>
      <c r="O29" s="92" t="s">
        <v>441</v>
      </c>
      <c r="P29" s="92" t="s">
        <v>441</v>
      </c>
    </row>
    <row r="30" spans="1:16" s="52" customFormat="1" ht="17" x14ac:dyDescent="0.35">
      <c r="A30" s="101" t="s">
        <v>399</v>
      </c>
      <c r="B30" s="102"/>
      <c r="C30" s="103"/>
      <c r="D30" s="103"/>
      <c r="E30" s="103"/>
      <c r="F30" s="103"/>
      <c r="G30" s="104"/>
      <c r="H30" s="105"/>
      <c r="I30" s="105"/>
      <c r="J30" s="105"/>
      <c r="K30" s="106"/>
      <c r="L30" s="106"/>
      <c r="M30" s="106"/>
      <c r="N30" s="106"/>
      <c r="O30" s="106"/>
      <c r="P30" s="106"/>
    </row>
    <row r="31" spans="1:16" s="28" customFormat="1" ht="130" x14ac:dyDescent="0.35">
      <c r="A31" s="107">
        <v>50</v>
      </c>
      <c r="B31" s="108" t="s">
        <v>56</v>
      </c>
      <c r="C31" s="109" t="s">
        <v>240</v>
      </c>
      <c r="D31" s="109" t="s">
        <v>254</v>
      </c>
      <c r="E31" s="109" t="s">
        <v>255</v>
      </c>
      <c r="F31" s="109" t="s">
        <v>262</v>
      </c>
      <c r="G31" s="109" t="s">
        <v>57</v>
      </c>
      <c r="H31" s="110" t="str">
        <f>HYPERLINK("https://s3.amazonaws.com/ilsag/IL-AG_and_NRDC_April-2020_Muni-Building-Performance_Idea-6_Final.pdf","Municipal Building Performance Standards")</f>
        <v>Municipal Building Performance Standards</v>
      </c>
      <c r="I31" s="99" t="s">
        <v>561</v>
      </c>
      <c r="J31" s="140" t="s">
        <v>651</v>
      </c>
      <c r="K31" s="95" t="s">
        <v>565</v>
      </c>
      <c r="L31" s="135" t="s">
        <v>709</v>
      </c>
      <c r="M31" s="95" t="s">
        <v>558</v>
      </c>
      <c r="N31" s="95"/>
      <c r="O31" s="88" t="s">
        <v>453</v>
      </c>
      <c r="P31" s="88"/>
    </row>
    <row r="32" spans="1:16" s="28" customFormat="1" ht="169" x14ac:dyDescent="0.35">
      <c r="A32" s="107">
        <v>4</v>
      </c>
      <c r="B32" s="108" t="s">
        <v>87</v>
      </c>
      <c r="C32" s="109" t="s">
        <v>246</v>
      </c>
      <c r="D32" s="109" t="s">
        <v>89</v>
      </c>
      <c r="E32" s="109" t="s">
        <v>239</v>
      </c>
      <c r="F32" s="109" t="s">
        <v>15</v>
      </c>
      <c r="G32" s="109" t="s">
        <v>90</v>
      </c>
      <c r="H32" s="111" t="str">
        <f>HYPERLINK("https://s3.amazonaws.com/ilsag/NRDC_April-2020_AHNC-Third-Party-Cert-and-MT_EE-Idea-4_Final.pdf","Affordable Housing NC Third-Party Certification and MT")</f>
        <v>Affordable Housing NC Third-Party Certification and MT</v>
      </c>
      <c r="I32" s="99" t="s">
        <v>519</v>
      </c>
      <c r="J32" s="140" t="s">
        <v>675</v>
      </c>
      <c r="K32" s="96" t="s">
        <v>613</v>
      </c>
      <c r="L32" s="149" t="s">
        <v>743</v>
      </c>
      <c r="M32" s="126" t="s">
        <v>616</v>
      </c>
      <c r="N32" s="146" t="s">
        <v>691</v>
      </c>
      <c r="O32" s="126" t="s">
        <v>616</v>
      </c>
      <c r="P32" s="143" t="s">
        <v>766</v>
      </c>
    </row>
  </sheetData>
  <mergeCells count="7">
    <mergeCell ref="B12:G12"/>
    <mergeCell ref="A6:G6"/>
    <mergeCell ref="B11:G11"/>
    <mergeCell ref="B7:G7"/>
    <mergeCell ref="B8:G8"/>
    <mergeCell ref="B9:G9"/>
    <mergeCell ref="B10:G10"/>
  </mergeCells>
  <hyperlinks>
    <hyperlink ref="H19" r:id="rId1" display="https://s3.amazonaws.com/ilsag/CUB-April-2020_SAG_EE-Ideas_1-8-Ideas_Final.pdf" xr:uid="{00000000-0004-0000-0300-000000000000}"/>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sheetPr>
  <dimension ref="A1:M74"/>
  <sheetViews>
    <sheetView workbookViewId="0">
      <selection activeCell="D13" sqref="D13"/>
    </sheetView>
  </sheetViews>
  <sheetFormatPr defaultRowHeight="14.5" x14ac:dyDescent="0.35"/>
  <cols>
    <col min="1" max="1" width="6.453125" style="20" customWidth="1"/>
    <col min="2" max="2" width="43.453125" style="40" customWidth="1"/>
    <col min="3" max="3" width="24.1796875" customWidth="1"/>
    <col min="4" max="4" width="28.453125" customWidth="1"/>
    <col min="5" max="5" width="41.453125" style="46" customWidth="1"/>
    <col min="7" max="7" width="26.81640625" style="40" customWidth="1"/>
    <col min="8" max="8" width="14.453125" customWidth="1"/>
    <col min="9" max="9" width="14.54296875" customWidth="1"/>
    <col min="10" max="10" width="0" hidden="1" customWidth="1"/>
    <col min="11" max="11" width="19.54296875" customWidth="1"/>
    <col min="12" max="12" width="15.1796875" customWidth="1"/>
    <col min="15" max="15" width="26.54296875" customWidth="1"/>
    <col min="17" max="17" width="21.54296875" customWidth="1"/>
    <col min="18" max="18" width="14" customWidth="1"/>
    <col min="19" max="19" width="38.1796875" customWidth="1"/>
    <col min="20" max="21" width="27.1796875" customWidth="1"/>
    <col min="22" max="22" width="19.1796875" customWidth="1"/>
  </cols>
  <sheetData>
    <row r="1" spans="1:13" x14ac:dyDescent="0.35">
      <c r="A1" s="18" t="s">
        <v>233</v>
      </c>
      <c r="B1" s="35" t="s">
        <v>8</v>
      </c>
      <c r="C1" s="4" t="s">
        <v>230</v>
      </c>
      <c r="D1" s="4" t="s">
        <v>9</v>
      </c>
      <c r="E1" s="43" t="s">
        <v>7</v>
      </c>
      <c r="F1" s="4" t="s">
        <v>231</v>
      </c>
      <c r="G1" s="35" t="s">
        <v>14</v>
      </c>
      <c r="H1" s="4" t="s">
        <v>10</v>
      </c>
      <c r="I1" s="4" t="s">
        <v>11</v>
      </c>
      <c r="J1" s="4" t="s">
        <v>232</v>
      </c>
      <c r="K1" s="4" t="s">
        <v>3</v>
      </c>
      <c r="L1" s="4" t="s">
        <v>12</v>
      </c>
      <c r="M1" s="4" t="s">
        <v>107</v>
      </c>
    </row>
    <row r="2" spans="1:13" ht="25" x14ac:dyDescent="0.35">
      <c r="A2" s="19">
        <v>1</v>
      </c>
      <c r="B2" s="36" t="s">
        <v>166</v>
      </c>
      <c r="C2" s="5" t="s">
        <v>234</v>
      </c>
      <c r="D2" s="5" t="s">
        <v>236</v>
      </c>
      <c r="E2" s="44" t="s">
        <v>165</v>
      </c>
      <c r="F2" s="5" t="s">
        <v>235</v>
      </c>
      <c r="G2" s="41" t="s">
        <v>15</v>
      </c>
      <c r="H2" s="7" t="s">
        <v>167</v>
      </c>
      <c r="I2" s="8" t="s">
        <v>169</v>
      </c>
      <c r="J2" s="8" t="s">
        <v>237</v>
      </c>
      <c r="K2" s="7" t="s">
        <v>162</v>
      </c>
      <c r="L2" s="6" t="s">
        <v>161</v>
      </c>
      <c r="M2" s="5"/>
    </row>
    <row r="3" spans="1:13" x14ac:dyDescent="0.35">
      <c r="A3" s="19">
        <v>2</v>
      </c>
      <c r="B3" s="37" t="s">
        <v>101</v>
      </c>
      <c r="C3" s="5" t="s">
        <v>238</v>
      </c>
      <c r="D3" s="5" t="s">
        <v>240</v>
      </c>
      <c r="E3" s="44" t="s">
        <v>89</v>
      </c>
      <c r="F3" s="5" t="s">
        <v>239</v>
      </c>
      <c r="G3" s="41" t="s">
        <v>15</v>
      </c>
      <c r="H3" s="5" t="s">
        <v>102</v>
      </c>
      <c r="I3" s="9" t="str">
        <f>HYPERLINK("https://s3.amazonaws.com/ilsag/ELPC_April-2020_Advanced-Power-Strips-EE-Idea_Final.pdf","Environmental Law &amp; Policy Center (ELPC) Idea: Advanced Power Strips")</f>
        <v>Environmental Law &amp; Policy Center (ELPC) Idea: Advanced Power Strips</v>
      </c>
      <c r="J3" s="9" t="s">
        <v>241</v>
      </c>
      <c r="K3" s="5" t="s">
        <v>100</v>
      </c>
      <c r="L3" s="5" t="s">
        <v>99</v>
      </c>
      <c r="M3" s="5"/>
    </row>
    <row r="4" spans="1:13" ht="29" x14ac:dyDescent="0.35">
      <c r="A4" s="19">
        <v>3</v>
      </c>
      <c r="B4" s="37" t="s">
        <v>112</v>
      </c>
      <c r="C4" s="5" t="s">
        <v>350</v>
      </c>
      <c r="D4" s="5" t="s">
        <v>243</v>
      </c>
      <c r="E4" s="44" t="s">
        <v>242</v>
      </c>
      <c r="F4" s="5" t="s">
        <v>239</v>
      </c>
      <c r="G4" s="40" t="s">
        <v>27</v>
      </c>
      <c r="H4" s="5" t="s">
        <v>113</v>
      </c>
      <c r="I4" s="9" t="str">
        <f>HYPERLINK("https://s3.amazonaws.com/ilsag/Skill-Demand_April-2020_APS_EE-Idea_Final.pdf","Skill Demand Idea: Advanced Powerstrips for Medium to Large Commercial Office Buildings")</f>
        <v>Skill Demand Idea: Advanced Powerstrips for Medium to Large Commercial Office Buildings</v>
      </c>
      <c r="J4" s="9" t="s">
        <v>244</v>
      </c>
      <c r="K4" s="5" t="s">
        <v>111</v>
      </c>
      <c r="L4" s="5" t="s">
        <v>110</v>
      </c>
      <c r="M4" s="5"/>
    </row>
    <row r="5" spans="1:13" ht="29" x14ac:dyDescent="0.35">
      <c r="A5" s="19">
        <v>4</v>
      </c>
      <c r="B5" s="37" t="s">
        <v>87</v>
      </c>
      <c r="C5" s="5" t="s">
        <v>245</v>
      </c>
      <c r="D5" s="5" t="s">
        <v>246</v>
      </c>
      <c r="E5" s="44" t="s">
        <v>89</v>
      </c>
      <c r="F5" s="5" t="s">
        <v>239</v>
      </c>
      <c r="G5" s="41" t="s">
        <v>15</v>
      </c>
      <c r="H5" s="5" t="s">
        <v>90</v>
      </c>
      <c r="I5" s="9" t="str">
        <f>HYPERLINK("https://s3.amazonaws.com/ilsag/NRDC_April-2020_AHNC-Third-Party-Cert-and-MT_EE-Idea-4_Final.pdf","Affordable Housing NC Third-Party Certification and MT")</f>
        <v>Affordable Housing NC Third-Party Certification and MT</v>
      </c>
      <c r="J5" s="9" t="s">
        <v>247</v>
      </c>
      <c r="K5" s="5" t="s">
        <v>88</v>
      </c>
      <c r="L5" s="5" t="s">
        <v>79</v>
      </c>
      <c r="M5" s="5"/>
    </row>
    <row r="6" spans="1:13" ht="29" x14ac:dyDescent="0.35">
      <c r="A6" s="19">
        <v>5</v>
      </c>
      <c r="B6" s="37" t="s">
        <v>58</v>
      </c>
      <c r="C6" s="5" t="s">
        <v>248</v>
      </c>
      <c r="D6" s="5" t="s">
        <v>249</v>
      </c>
      <c r="E6" s="44" t="s">
        <v>242</v>
      </c>
      <c r="F6" s="5" t="s">
        <v>239</v>
      </c>
      <c r="G6" s="41" t="s">
        <v>27</v>
      </c>
      <c r="H6" s="5" t="s">
        <v>59</v>
      </c>
      <c r="I6" s="9" t="str">
        <f>HYPERLINK("https://s3.amazonaws.com/ilsag/IL-AG_and_NRDC_April-2020_Ameren-All-Electric-RNC-7_Final.pdf","All-Electric Residential New Construction Pilot")</f>
        <v>All-Electric Residential New Construction Pilot</v>
      </c>
      <c r="J6" s="9" t="s">
        <v>250</v>
      </c>
      <c r="K6" s="5" t="s">
        <v>46</v>
      </c>
      <c r="L6" s="5" t="s">
        <v>47</v>
      </c>
      <c r="M6" s="5" t="s">
        <v>251</v>
      </c>
    </row>
    <row r="7" spans="1:13" x14ac:dyDescent="0.35">
      <c r="A7" s="19">
        <v>6</v>
      </c>
      <c r="B7" s="37" t="s">
        <v>123</v>
      </c>
      <c r="C7" s="5" t="s">
        <v>248</v>
      </c>
      <c r="D7" s="5" t="s">
        <v>125</v>
      </c>
      <c r="E7" s="44" t="s">
        <v>242</v>
      </c>
      <c r="F7" s="5" t="s">
        <v>239</v>
      </c>
      <c r="G7" s="41" t="s">
        <v>34</v>
      </c>
      <c r="H7" s="5" t="s">
        <v>124</v>
      </c>
      <c r="I7" s="9" t="str">
        <f>HYPERLINK("https://s3.amazonaws.com/ilsag/ICRT-UI_April-2020_SAG_EE-Idea_4_All-Electric-Retrofit-Pilot_Final.pdf","All-Electric Retrofit Pilot")</f>
        <v>All-Electric Retrofit Pilot</v>
      </c>
      <c r="J7" s="9" t="s">
        <v>253</v>
      </c>
      <c r="K7" s="5" t="s">
        <v>126</v>
      </c>
      <c r="L7" s="5" t="s">
        <v>252</v>
      </c>
      <c r="M7" s="5"/>
    </row>
    <row r="8" spans="1:13" ht="29" x14ac:dyDescent="0.35">
      <c r="A8" s="19">
        <v>7</v>
      </c>
      <c r="B8" s="36" t="s">
        <v>215</v>
      </c>
      <c r="C8" s="5" t="s">
        <v>234</v>
      </c>
      <c r="D8" s="5" t="s">
        <v>256</v>
      </c>
      <c r="E8" s="44" t="s">
        <v>254</v>
      </c>
      <c r="F8" s="5" t="s">
        <v>255</v>
      </c>
      <c r="G8" s="40" t="s">
        <v>34</v>
      </c>
      <c r="H8" s="7" t="s">
        <v>214</v>
      </c>
      <c r="I8" s="8" t="s">
        <v>215</v>
      </c>
      <c r="J8" s="8" t="s">
        <v>257</v>
      </c>
      <c r="K8" s="7" t="s">
        <v>216</v>
      </c>
      <c r="L8" s="6" t="s">
        <v>190</v>
      </c>
      <c r="M8" s="5"/>
    </row>
    <row r="9" spans="1:13" ht="29" x14ac:dyDescent="0.35">
      <c r="A9" s="19">
        <v>8</v>
      </c>
      <c r="B9" s="37" t="s">
        <v>73</v>
      </c>
      <c r="C9" s="5" t="s">
        <v>245</v>
      </c>
      <c r="D9" s="5" t="s">
        <v>258</v>
      </c>
      <c r="E9" s="44" t="s">
        <v>254</v>
      </c>
      <c r="F9" s="5" t="s">
        <v>255</v>
      </c>
      <c r="G9" s="40" t="s">
        <v>15</v>
      </c>
      <c r="H9" s="5" t="s">
        <v>259</v>
      </c>
      <c r="I9" s="9" t="str">
        <f>HYPERLINK("https://s3.amazonaws.com/ilsag/NCLC_April_2020_SAG_Bill-Affordability-Coordination_EE-Idea-4_Final.pdf","Bill Affordability Coordination")</f>
        <v>Bill Affordability Coordination</v>
      </c>
      <c r="J9" s="9" t="s">
        <v>260</v>
      </c>
      <c r="K9" s="5" t="s">
        <v>70</v>
      </c>
      <c r="L9" s="5" t="s">
        <v>68</v>
      </c>
      <c r="M9" s="5"/>
    </row>
    <row r="10" spans="1:13" ht="43.5" x14ac:dyDescent="0.35">
      <c r="A10" s="19">
        <v>9</v>
      </c>
      <c r="B10" s="37" t="s">
        <v>51</v>
      </c>
      <c r="C10" s="5" t="s">
        <v>350</v>
      </c>
      <c r="D10" s="5" t="s">
        <v>261</v>
      </c>
      <c r="E10" s="44" t="s">
        <v>242</v>
      </c>
      <c r="F10" s="5" t="s">
        <v>239</v>
      </c>
      <c r="G10" s="40" t="s">
        <v>262</v>
      </c>
      <c r="H10" s="5" t="s">
        <v>263</v>
      </c>
      <c r="I10" s="9" t="str">
        <f>HYPERLINK("https://s3.amazonaws.com/ilsag/IL-AG_and_NRDC_April-2020_CI-Networked-Lighting-Controls-Idea-3_Final.pdf","C&amp;I Networked Lighting Controls")</f>
        <v>C&amp;I Networked Lighting Controls</v>
      </c>
      <c r="J10" s="9" t="s">
        <v>264</v>
      </c>
      <c r="K10" s="5" t="s">
        <v>46</v>
      </c>
      <c r="L10" s="5" t="s">
        <v>47</v>
      </c>
      <c r="M10" s="5"/>
    </row>
    <row r="11" spans="1:13" ht="29" x14ac:dyDescent="0.35">
      <c r="A11" s="19">
        <v>10</v>
      </c>
      <c r="B11" s="36" t="s">
        <v>197</v>
      </c>
      <c r="C11" s="5" t="s">
        <v>125</v>
      </c>
      <c r="D11" s="5" t="s">
        <v>125</v>
      </c>
      <c r="E11" s="44" t="s">
        <v>254</v>
      </c>
      <c r="F11" s="5" t="s">
        <v>265</v>
      </c>
      <c r="G11" s="42" t="s">
        <v>27</v>
      </c>
      <c r="H11" s="7" t="s">
        <v>199</v>
      </c>
      <c r="I11" s="8" t="s">
        <v>197</v>
      </c>
      <c r="J11" s="8" t="s">
        <v>266</v>
      </c>
      <c r="K11" s="7" t="s">
        <v>198</v>
      </c>
      <c r="L11" s="6" t="s">
        <v>190</v>
      </c>
      <c r="M11" s="10"/>
    </row>
    <row r="12" spans="1:13" ht="29" x14ac:dyDescent="0.35">
      <c r="A12" s="19">
        <v>11</v>
      </c>
      <c r="B12" s="37" t="s">
        <v>42</v>
      </c>
      <c r="C12" s="5" t="s">
        <v>245</v>
      </c>
      <c r="D12" s="5" t="s">
        <v>258</v>
      </c>
      <c r="E12" s="44" t="s">
        <v>267</v>
      </c>
      <c r="F12" s="5" t="s">
        <v>239</v>
      </c>
      <c r="G12" s="40" t="s">
        <v>27</v>
      </c>
      <c r="H12" s="5" t="s">
        <v>44</v>
      </c>
      <c r="I12" s="9" t="str">
        <f>HYPERLINK("https://s3.amazonaws.com/ilsag/Senior-Services-Plus_April-2020_SAG_EE-Idea-2_Coil-Cleaning_Final.pdf","Coil Cleaning of HVAC Systems")</f>
        <v>Coil Cleaning of HVAC Systems</v>
      </c>
      <c r="J12" s="9" t="s">
        <v>268</v>
      </c>
      <c r="K12" s="5" t="s">
        <v>43</v>
      </c>
      <c r="L12" s="5" t="s">
        <v>40</v>
      </c>
      <c r="M12" s="5"/>
    </row>
    <row r="13" spans="1:13" ht="29" x14ac:dyDescent="0.35">
      <c r="A13" s="19">
        <v>12</v>
      </c>
      <c r="B13" s="36" t="s">
        <v>182</v>
      </c>
      <c r="C13" s="5" t="s">
        <v>125</v>
      </c>
      <c r="D13" s="5" t="s">
        <v>236</v>
      </c>
      <c r="E13" s="44" t="s">
        <v>254</v>
      </c>
      <c r="F13" s="5" t="s">
        <v>255</v>
      </c>
      <c r="G13" s="42" t="s">
        <v>15</v>
      </c>
      <c r="H13" s="7" t="s">
        <v>183</v>
      </c>
      <c r="I13" s="8" t="s">
        <v>181</v>
      </c>
      <c r="J13" s="8" t="s">
        <v>237</v>
      </c>
      <c r="K13" s="7" t="s">
        <v>162</v>
      </c>
      <c r="L13" s="6" t="s">
        <v>161</v>
      </c>
      <c r="M13" s="7" t="s">
        <v>184</v>
      </c>
    </row>
    <row r="14" spans="1:13" ht="29" x14ac:dyDescent="0.35">
      <c r="A14" s="19">
        <v>13</v>
      </c>
      <c r="B14" s="37" t="s">
        <v>372</v>
      </c>
      <c r="C14" s="5" t="s">
        <v>238</v>
      </c>
      <c r="D14" s="5" t="s">
        <v>269</v>
      </c>
      <c r="E14" s="44" t="s">
        <v>242</v>
      </c>
      <c r="F14" s="5" t="s">
        <v>239</v>
      </c>
      <c r="G14" s="40" t="s">
        <v>27</v>
      </c>
      <c r="H14" s="5" t="s">
        <v>78</v>
      </c>
      <c r="I14" s="9" t="str">
        <f>HYPERLINK("https://s3.amazonaws.com/ilsag/EPA-Energy-Star_April-2020_EE-Idea-2_Next-Generation-Refrigerators_Final.pdf","Next Generation Refrigerators")</f>
        <v>Next Generation Refrigerators</v>
      </c>
      <c r="J14" s="9" t="s">
        <v>270</v>
      </c>
      <c r="K14" s="5" t="s">
        <v>66</v>
      </c>
      <c r="L14" s="5" t="s">
        <v>67</v>
      </c>
      <c r="M14" s="5"/>
    </row>
    <row r="15" spans="1:13" x14ac:dyDescent="0.35">
      <c r="A15" s="19">
        <v>14</v>
      </c>
      <c r="B15" s="37" t="s">
        <v>65</v>
      </c>
      <c r="C15" s="5" t="s">
        <v>350</v>
      </c>
      <c r="D15" s="5" t="s">
        <v>261</v>
      </c>
      <c r="E15" s="44" t="s">
        <v>242</v>
      </c>
      <c r="F15" s="5" t="s">
        <v>255</v>
      </c>
      <c r="G15" s="40" t="s">
        <v>34</v>
      </c>
      <c r="H15" s="5" t="s">
        <v>271</v>
      </c>
      <c r="I15" s="9" t="str">
        <f>HYPERLINK("https://s3.amazonaws.com/ilsag/EPA-Energy-Star_April-2020_EE-Idea-1_Tenant-Space-EE-Initiative_Final.pdf","Commercial Tenant Space EE Initiative")</f>
        <v>Commercial Tenant Space EE Initiative</v>
      </c>
      <c r="J15" s="9" t="s">
        <v>272</v>
      </c>
      <c r="K15" s="5" t="s">
        <v>66</v>
      </c>
      <c r="L15" s="5" t="s">
        <v>67</v>
      </c>
      <c r="M15" s="5"/>
    </row>
    <row r="16" spans="1:13" ht="29" x14ac:dyDescent="0.35">
      <c r="A16" s="19">
        <v>15</v>
      </c>
      <c r="B16" s="36" t="s">
        <v>147</v>
      </c>
      <c r="C16" s="5" t="s">
        <v>125</v>
      </c>
      <c r="D16" s="5" t="s">
        <v>273</v>
      </c>
      <c r="E16" s="44" t="s">
        <v>254</v>
      </c>
      <c r="F16" s="5" t="s">
        <v>255</v>
      </c>
      <c r="G16" s="42" t="s">
        <v>15</v>
      </c>
      <c r="H16" s="7" t="s">
        <v>148</v>
      </c>
      <c r="I16" s="8" t="s">
        <v>149</v>
      </c>
      <c r="J16" s="8" t="s">
        <v>274</v>
      </c>
      <c r="K16" s="7" t="s">
        <v>138</v>
      </c>
      <c r="L16" s="7" t="s">
        <v>136</v>
      </c>
      <c r="M16" s="10"/>
    </row>
    <row r="17" spans="1:13" ht="29" x14ac:dyDescent="0.35">
      <c r="A17" s="19">
        <v>16</v>
      </c>
      <c r="B17" s="37" t="s">
        <v>18</v>
      </c>
      <c r="C17" s="5" t="s">
        <v>245</v>
      </c>
      <c r="D17" s="5" t="s">
        <v>258</v>
      </c>
      <c r="E17" s="44" t="s">
        <v>275</v>
      </c>
      <c r="F17" s="5" t="s">
        <v>255</v>
      </c>
      <c r="G17" s="40" t="s">
        <v>15</v>
      </c>
      <c r="H17" s="5" t="s">
        <v>17</v>
      </c>
      <c r="I17" s="9" t="str">
        <f>HYPERLINK("https://s3.amazonaws.com/ilsag/Bronzeville-Community-Dev_April-2020_SAG_EE-Idea_EV-Charging-Pilot_Final.pdf","Bronzeville Community Development Partnership Idea: Community EV Charging Pilot")</f>
        <v>Bronzeville Community Development Partnership Idea: Community EV Charging Pilot</v>
      </c>
      <c r="J17" s="9" t="s">
        <v>276</v>
      </c>
      <c r="K17" s="5" t="s">
        <v>16</v>
      </c>
      <c r="L17" s="5" t="s">
        <v>13</v>
      </c>
      <c r="M17" s="5"/>
    </row>
    <row r="18" spans="1:13" ht="29" x14ac:dyDescent="0.35">
      <c r="A18" s="19">
        <v>17</v>
      </c>
      <c r="B18" s="37" t="s">
        <v>32</v>
      </c>
      <c r="C18" s="5" t="s">
        <v>245</v>
      </c>
      <c r="D18" s="5" t="s">
        <v>277</v>
      </c>
      <c r="E18" s="44" t="s">
        <v>275</v>
      </c>
      <c r="F18" s="5" t="s">
        <v>255</v>
      </c>
      <c r="G18" s="40" t="s">
        <v>15</v>
      </c>
      <c r="H18" s="5" t="s">
        <v>33</v>
      </c>
      <c r="I18" s="9" t="str">
        <f>HYPERLINK("https://s3.amazonaws.com/ilsag/PCR_April-2020_CBO-EE-Kits_EE-Idea_Final.pdf","Community-Based Distribution of Energy Efficiency Kits")</f>
        <v>Community-Based Distribution of Energy Efficiency Kits</v>
      </c>
      <c r="J18" s="9" t="s">
        <v>278</v>
      </c>
      <c r="K18" s="5" t="s">
        <v>31</v>
      </c>
      <c r="L18" s="5" t="s">
        <v>30</v>
      </c>
      <c r="M18" s="5"/>
    </row>
    <row r="19" spans="1:13" ht="43.5" x14ac:dyDescent="0.35">
      <c r="A19" s="19">
        <v>18</v>
      </c>
      <c r="B19" s="37" t="s">
        <v>109</v>
      </c>
      <c r="C19" s="5" t="s">
        <v>248</v>
      </c>
      <c r="D19" s="5" t="s">
        <v>279</v>
      </c>
      <c r="E19" s="44" t="s">
        <v>242</v>
      </c>
      <c r="F19" s="5" t="s">
        <v>239</v>
      </c>
      <c r="G19" s="41" t="s">
        <v>262</v>
      </c>
      <c r="H19" s="5" t="s">
        <v>280</v>
      </c>
      <c r="I19" s="9" t="str">
        <f>HYPERLINK("https://s3.amazonaws.com/ilsag/ERC_April-2020_Condo-PTHP-Pilot_EE-Idea_Final.pdf","Energy Resource Center/UIC Idea: Condo PTAC/PTHP Pilot Conversion")</f>
        <v>Energy Resource Center/UIC Idea: Condo PTAC/PTHP Pilot Conversion</v>
      </c>
      <c r="J19" s="9" t="s">
        <v>281</v>
      </c>
      <c r="K19" s="5" t="s">
        <v>108</v>
      </c>
      <c r="L19" s="5" t="s">
        <v>252</v>
      </c>
      <c r="M19" s="5"/>
    </row>
    <row r="20" spans="1:13" ht="29" x14ac:dyDescent="0.35">
      <c r="A20" s="19">
        <v>19</v>
      </c>
      <c r="B20" s="36" t="s">
        <v>200</v>
      </c>
      <c r="C20" s="5" t="s">
        <v>125</v>
      </c>
      <c r="D20" s="5" t="s">
        <v>125</v>
      </c>
      <c r="E20" s="44" t="s">
        <v>254</v>
      </c>
      <c r="F20" s="5" t="s">
        <v>265</v>
      </c>
      <c r="G20" s="42" t="s">
        <v>15</v>
      </c>
      <c r="H20" s="7" t="s">
        <v>201</v>
      </c>
      <c r="I20" s="8" t="s">
        <v>202</v>
      </c>
      <c r="J20" s="8" t="s">
        <v>282</v>
      </c>
      <c r="K20" s="7" t="s">
        <v>198</v>
      </c>
      <c r="L20" s="6" t="s">
        <v>190</v>
      </c>
      <c r="M20" s="10"/>
    </row>
    <row r="21" spans="1:13" x14ac:dyDescent="0.35">
      <c r="A21" s="19">
        <v>20</v>
      </c>
      <c r="B21" s="36" t="s">
        <v>150</v>
      </c>
      <c r="C21" s="5" t="s">
        <v>125</v>
      </c>
      <c r="D21" s="5" t="s">
        <v>273</v>
      </c>
      <c r="E21" s="44" t="s">
        <v>242</v>
      </c>
      <c r="F21" s="5" t="s">
        <v>239</v>
      </c>
      <c r="G21" s="42" t="s">
        <v>15</v>
      </c>
      <c r="H21" s="7" t="s">
        <v>151</v>
      </c>
      <c r="I21" s="8" t="s">
        <v>152</v>
      </c>
      <c r="J21" s="8" t="s">
        <v>274</v>
      </c>
      <c r="K21" s="7" t="s">
        <v>138</v>
      </c>
      <c r="L21" s="7" t="s">
        <v>136</v>
      </c>
      <c r="M21" s="10"/>
    </row>
    <row r="22" spans="1:13" ht="37.5" x14ac:dyDescent="0.35">
      <c r="A22" s="19">
        <v>21</v>
      </c>
      <c r="B22" s="36" t="s">
        <v>177</v>
      </c>
      <c r="C22" s="5" t="s">
        <v>125</v>
      </c>
      <c r="D22" s="5" t="s">
        <v>236</v>
      </c>
      <c r="E22" s="44" t="s">
        <v>254</v>
      </c>
      <c r="F22" s="5" t="s">
        <v>255</v>
      </c>
      <c r="G22" s="42" t="s">
        <v>15</v>
      </c>
      <c r="H22" s="7" t="s">
        <v>178</v>
      </c>
      <c r="I22" s="8" t="s">
        <v>176</v>
      </c>
      <c r="J22" s="8" t="s">
        <v>237</v>
      </c>
      <c r="K22" s="7" t="s">
        <v>162</v>
      </c>
      <c r="L22" s="6" t="s">
        <v>161</v>
      </c>
      <c r="M22" s="7" t="s">
        <v>185</v>
      </c>
    </row>
    <row r="23" spans="1:13" ht="29" x14ac:dyDescent="0.35">
      <c r="A23" s="19">
        <v>22</v>
      </c>
      <c r="B23" s="37" t="s">
        <v>41</v>
      </c>
      <c r="C23" s="5" t="s">
        <v>245</v>
      </c>
      <c r="D23" s="5" t="s">
        <v>258</v>
      </c>
      <c r="E23" s="44" t="s">
        <v>267</v>
      </c>
      <c r="F23" s="5" t="s">
        <v>255</v>
      </c>
      <c r="G23" s="40" t="s">
        <v>27</v>
      </c>
      <c r="H23" s="5" t="s">
        <v>61</v>
      </c>
      <c r="I23" s="9" t="str">
        <f>HYPERLINK("https://s3.amazonaws.com/ilsag/Senior-Services-Plus_April-2020_SAG_EE-Idea-1_Door-Sweeps_Final.pdf","Door Sweeps")</f>
        <v>Door Sweeps</v>
      </c>
      <c r="J23" s="9" t="s">
        <v>283</v>
      </c>
      <c r="K23" s="5" t="s">
        <v>43</v>
      </c>
      <c r="L23" s="5" t="s">
        <v>40</v>
      </c>
      <c r="M23" s="5"/>
    </row>
    <row r="24" spans="1:13" ht="29" x14ac:dyDescent="0.35">
      <c r="A24" s="19">
        <v>23</v>
      </c>
      <c r="B24" s="37" t="s">
        <v>120</v>
      </c>
      <c r="C24" s="5" t="s">
        <v>238</v>
      </c>
      <c r="D24" s="5" t="s">
        <v>284</v>
      </c>
      <c r="E24" s="44" t="s">
        <v>254</v>
      </c>
      <c r="F24" s="5" t="s">
        <v>255</v>
      </c>
      <c r="G24" s="40" t="s">
        <v>34</v>
      </c>
      <c r="H24" s="5" t="s">
        <v>119</v>
      </c>
      <c r="I24" s="9" t="str">
        <f>HYPERLINK("https://s3.amazonaws.com/ilsag/ICRT-UI_April-2020_SAG_EE-Idea_4_All-Electric-Retrofit-Pilot_Final.pdf","All-Electric Retrofit Pilot")</f>
        <v>All-Electric Retrofit Pilot</v>
      </c>
      <c r="J24" s="9" t="s">
        <v>253</v>
      </c>
      <c r="K24" s="5" t="s">
        <v>118</v>
      </c>
      <c r="L24" s="5" t="s">
        <v>252</v>
      </c>
      <c r="M24" s="5"/>
    </row>
    <row r="25" spans="1:13" ht="37.5" x14ac:dyDescent="0.35">
      <c r="A25" s="19">
        <v>24</v>
      </c>
      <c r="B25" s="36" t="s">
        <v>179</v>
      </c>
      <c r="C25" s="5" t="s">
        <v>350</v>
      </c>
      <c r="D25" s="5" t="s">
        <v>243</v>
      </c>
      <c r="E25" s="44" t="s">
        <v>254</v>
      </c>
      <c r="F25" s="5" t="s">
        <v>255</v>
      </c>
      <c r="G25" s="40" t="s">
        <v>15</v>
      </c>
      <c r="H25" s="7" t="s">
        <v>180</v>
      </c>
      <c r="I25" s="8" t="s">
        <v>186</v>
      </c>
      <c r="J25" s="8" t="s">
        <v>237</v>
      </c>
      <c r="K25" s="7" t="s">
        <v>162</v>
      </c>
      <c r="L25" s="6" t="s">
        <v>161</v>
      </c>
      <c r="M25" s="5"/>
    </row>
    <row r="26" spans="1:13" ht="29" x14ac:dyDescent="0.35">
      <c r="A26" s="19">
        <v>25</v>
      </c>
      <c r="B26" s="36" t="s">
        <v>203</v>
      </c>
      <c r="C26" s="5" t="s">
        <v>238</v>
      </c>
      <c r="D26" s="5" t="s">
        <v>269</v>
      </c>
      <c r="E26" s="44" t="s">
        <v>254</v>
      </c>
      <c r="F26" s="5" t="s">
        <v>255</v>
      </c>
      <c r="G26" s="40" t="s">
        <v>15</v>
      </c>
      <c r="H26" s="7" t="s">
        <v>205</v>
      </c>
      <c r="I26" s="8" t="s">
        <v>203</v>
      </c>
      <c r="J26" s="8" t="s">
        <v>285</v>
      </c>
      <c r="K26" s="7" t="s">
        <v>204</v>
      </c>
      <c r="L26" s="6" t="s">
        <v>190</v>
      </c>
      <c r="M26" s="5"/>
    </row>
    <row r="27" spans="1:13" ht="29" x14ac:dyDescent="0.35">
      <c r="A27" s="19">
        <v>26</v>
      </c>
      <c r="B27" s="37" t="s">
        <v>4</v>
      </c>
      <c r="C27" s="5" t="s">
        <v>350</v>
      </c>
      <c r="D27" s="5" t="s">
        <v>261</v>
      </c>
      <c r="E27" s="44" t="s">
        <v>242</v>
      </c>
      <c r="F27" s="5" t="s">
        <v>239</v>
      </c>
      <c r="G27" s="40" t="s">
        <v>27</v>
      </c>
      <c r="H27" s="5" t="s">
        <v>286</v>
      </c>
      <c r="I27" s="9" t="str">
        <f>HYPERLINK("https://s3.amazonaws.com/ilsag/2020-SAG-EE-Ideas-Hydraulic-Oil-and-Gear-Oil-McMurtrey-ExxonMobil.pdf","ExxonMobil Idea: Energy Efficient Hydraulic Oil and Gear Oil")</f>
        <v>ExxonMobil Idea: Energy Efficient Hydraulic Oil and Gear Oil</v>
      </c>
      <c r="J27" s="9" t="s">
        <v>287</v>
      </c>
      <c r="K27" s="5" t="s">
        <v>6</v>
      </c>
      <c r="L27" s="5" t="s">
        <v>5</v>
      </c>
      <c r="M27" s="5" t="s">
        <v>135</v>
      </c>
    </row>
    <row r="28" spans="1:13" ht="37.5" x14ac:dyDescent="0.35">
      <c r="A28" s="19">
        <v>27</v>
      </c>
      <c r="B28" s="36" t="s">
        <v>174</v>
      </c>
      <c r="C28" s="5" t="s">
        <v>245</v>
      </c>
      <c r="D28" s="5" t="s">
        <v>288</v>
      </c>
      <c r="E28" s="44" t="s">
        <v>254</v>
      </c>
      <c r="F28" s="5" t="s">
        <v>255</v>
      </c>
      <c r="G28" s="40" t="s">
        <v>15</v>
      </c>
      <c r="H28" s="7" t="s">
        <v>175</v>
      </c>
      <c r="I28" s="8" t="s">
        <v>173</v>
      </c>
      <c r="J28" s="8" t="s">
        <v>237</v>
      </c>
      <c r="K28" s="7" t="s">
        <v>162</v>
      </c>
      <c r="L28" s="6" t="s">
        <v>161</v>
      </c>
      <c r="M28" s="5"/>
    </row>
    <row r="29" spans="1:13" ht="29" x14ac:dyDescent="0.35">
      <c r="A29" s="19">
        <v>28</v>
      </c>
      <c r="B29" s="37" t="s">
        <v>74</v>
      </c>
      <c r="C29" s="5" t="s">
        <v>125</v>
      </c>
      <c r="D29" s="5" t="s">
        <v>273</v>
      </c>
      <c r="E29" s="44" t="s">
        <v>289</v>
      </c>
      <c r="F29" s="5" t="s">
        <v>255</v>
      </c>
      <c r="G29" s="40" t="s">
        <v>15</v>
      </c>
      <c r="H29" s="5" t="s">
        <v>117</v>
      </c>
      <c r="I29" s="9" t="str">
        <f>HYPERLINK("https://s3.amazonaws.com/ilsag/NCLC-NRDC_April_2020_SAG_Equity-Hiring_EE-Idea-5_Final.pdf","Equity Hiring (Joint Idea with NRDC)")</f>
        <v>Equity Hiring (Joint Idea with NRDC)</v>
      </c>
      <c r="J29" s="9" t="s">
        <v>290</v>
      </c>
      <c r="K29" s="5" t="s">
        <v>76</v>
      </c>
      <c r="L29" s="5" t="s">
        <v>75</v>
      </c>
      <c r="M29" s="5"/>
    </row>
    <row r="30" spans="1:13" ht="29" x14ac:dyDescent="0.35">
      <c r="A30" s="19">
        <v>29</v>
      </c>
      <c r="B30" s="36" t="s">
        <v>222</v>
      </c>
      <c r="C30" s="5" t="s">
        <v>350</v>
      </c>
      <c r="D30" s="5" t="s">
        <v>261</v>
      </c>
      <c r="E30" s="44" t="s">
        <v>267</v>
      </c>
      <c r="F30" s="5" t="s">
        <v>239</v>
      </c>
      <c r="G30" s="40" t="s">
        <v>27</v>
      </c>
      <c r="H30" s="7" t="s">
        <v>223</v>
      </c>
      <c r="I30" s="8" t="s">
        <v>224</v>
      </c>
      <c r="J30" s="8" t="s">
        <v>291</v>
      </c>
      <c r="K30" s="7" t="s">
        <v>216</v>
      </c>
      <c r="L30" s="6" t="s">
        <v>190</v>
      </c>
      <c r="M30" s="7" t="s">
        <v>229</v>
      </c>
    </row>
    <row r="31" spans="1:13" ht="29" x14ac:dyDescent="0.35">
      <c r="A31" s="19">
        <v>30</v>
      </c>
      <c r="B31" s="37" t="s">
        <v>104</v>
      </c>
      <c r="C31" s="5" t="s">
        <v>238</v>
      </c>
      <c r="D31" s="5" t="s">
        <v>240</v>
      </c>
      <c r="E31" s="44" t="s">
        <v>254</v>
      </c>
      <c r="F31" s="5" t="s">
        <v>255</v>
      </c>
      <c r="G31" s="40" t="s">
        <v>292</v>
      </c>
      <c r="H31" s="5" t="s">
        <v>106</v>
      </c>
      <c r="I31" s="9" t="str">
        <f>HYPERLINK("https://s3.amazonaws.com/ilsag/GeoExchange_April-2020_EE-Idea_Geothermal_Final.pdf","Geothermal Exchange Organization Idea: Geothermal Systems")</f>
        <v>Geothermal Exchange Organization Idea: Geothermal Systems</v>
      </c>
      <c r="J31" s="9" t="s">
        <v>293</v>
      </c>
      <c r="K31" s="5" t="s">
        <v>105</v>
      </c>
      <c r="L31" s="5" t="s">
        <v>103</v>
      </c>
      <c r="M31" s="5" t="s">
        <v>134</v>
      </c>
    </row>
    <row r="32" spans="1:13" ht="29" x14ac:dyDescent="0.35">
      <c r="A32" s="19">
        <v>31</v>
      </c>
      <c r="B32" s="37" t="s">
        <v>38</v>
      </c>
      <c r="C32" s="5" t="s">
        <v>245</v>
      </c>
      <c r="D32" s="5" t="s">
        <v>294</v>
      </c>
      <c r="E32" s="44" t="s">
        <v>275</v>
      </c>
      <c r="F32" s="5" t="s">
        <v>255</v>
      </c>
      <c r="G32" s="40" t="s">
        <v>34</v>
      </c>
      <c r="H32" s="5" t="s">
        <v>39</v>
      </c>
      <c r="I32" s="11" t="str">
        <f>HYPERLINK("https://s3.amazonaws.com/ilsag/RTMC_April-2020_Health-and-Safety-Repairs_EE-Idea_Final.pdf","Rebuilding Together Metro Chicago Idea: Health &amp; Safety Repairs")</f>
        <v>Rebuilding Together Metro Chicago Idea: Health &amp; Safety Repairs</v>
      </c>
      <c r="J32" s="11" t="s">
        <v>295</v>
      </c>
      <c r="K32" s="5" t="s">
        <v>36</v>
      </c>
      <c r="L32" s="5" t="s">
        <v>37</v>
      </c>
      <c r="M32" s="5"/>
    </row>
    <row r="33" spans="1:13" ht="29" x14ac:dyDescent="0.35">
      <c r="A33" s="19">
        <v>32</v>
      </c>
      <c r="B33" s="37" t="s">
        <v>86</v>
      </c>
      <c r="C33" s="5" t="s">
        <v>245</v>
      </c>
      <c r="D33" s="5" t="s">
        <v>258</v>
      </c>
      <c r="E33" s="44" t="s">
        <v>254</v>
      </c>
      <c r="F33" s="5" t="s">
        <v>255</v>
      </c>
      <c r="G33" s="40" t="s">
        <v>15</v>
      </c>
      <c r="H33" s="5" t="s">
        <v>296</v>
      </c>
      <c r="I33" s="9" t="str">
        <f>HYPERLINK("https://s3.amazonaws.com/ilsag/NRDC_April-2020_Healthy-Building-Materials_EE-Idea-3_Final.pdf","Healthy Building Materials + IQ Retrofits")</f>
        <v>Healthy Building Materials + IQ Retrofits</v>
      </c>
      <c r="J33" s="9" t="s">
        <v>297</v>
      </c>
      <c r="K33" s="5" t="s">
        <v>83</v>
      </c>
      <c r="L33" s="5" t="s">
        <v>79</v>
      </c>
      <c r="M33" s="5"/>
    </row>
    <row r="34" spans="1:13" x14ac:dyDescent="0.35">
      <c r="A34" s="19">
        <v>33</v>
      </c>
      <c r="B34" s="37" t="s">
        <v>114</v>
      </c>
      <c r="C34" s="5" t="s">
        <v>125</v>
      </c>
      <c r="D34" s="5" t="s">
        <v>284</v>
      </c>
      <c r="E34" s="44" t="s">
        <v>242</v>
      </c>
      <c r="F34" s="5" t="s">
        <v>239</v>
      </c>
      <c r="G34" s="40" t="s">
        <v>15</v>
      </c>
      <c r="H34" s="5" t="s">
        <v>142</v>
      </c>
      <c r="I34" s="9" t="str">
        <f>HYPERLINK("https://s3.amazonaws.com/ilsag/ICRT-UI_April-2020_SAG_EE-Idea_1_HP-Performance-Training_Final.pdf","Heat Pump Performance Training (IQ and non-IQ)")</f>
        <v>Heat Pump Performance Training (IQ and non-IQ)</v>
      </c>
      <c r="J34" s="9" t="s">
        <v>298</v>
      </c>
      <c r="K34" s="5" t="s">
        <v>115</v>
      </c>
      <c r="L34" s="5" t="s">
        <v>116</v>
      </c>
      <c r="M34" s="5"/>
    </row>
    <row r="35" spans="1:13" x14ac:dyDescent="0.35">
      <c r="A35" s="19">
        <v>34</v>
      </c>
      <c r="B35" s="37" t="s">
        <v>23</v>
      </c>
      <c r="C35" s="5" t="s">
        <v>245</v>
      </c>
      <c r="D35" s="5" t="s">
        <v>294</v>
      </c>
      <c r="E35" s="44" t="s">
        <v>267</v>
      </c>
      <c r="F35" s="5" t="s">
        <v>255</v>
      </c>
      <c r="G35" s="40" t="s">
        <v>15</v>
      </c>
      <c r="H35" s="5" t="s">
        <v>25</v>
      </c>
      <c r="I35" s="9" t="str">
        <f>HYPERLINK("https://s3.amazonaws.com/ilsag/Crosswalk-CAA_April-2020_SAG_EE-Idea_IHWAP-HVAC-AIC_Final-1.pdf","Crosswalk Community Action Agency: HVAC Funding for IHWAP")</f>
        <v>Crosswalk Community Action Agency: HVAC Funding for IHWAP</v>
      </c>
      <c r="J35" s="9" t="s">
        <v>299</v>
      </c>
      <c r="K35" s="5" t="s">
        <v>24</v>
      </c>
      <c r="L35" s="5" t="s">
        <v>22</v>
      </c>
      <c r="M35" s="5"/>
    </row>
    <row r="36" spans="1:13" ht="29" x14ac:dyDescent="0.35">
      <c r="A36" s="19">
        <v>35</v>
      </c>
      <c r="B36" s="37" t="s">
        <v>20</v>
      </c>
      <c r="C36" s="5" t="s">
        <v>245</v>
      </c>
      <c r="D36" s="5" t="s">
        <v>258</v>
      </c>
      <c r="E36" s="44" t="s">
        <v>254</v>
      </c>
      <c r="F36" s="5" t="s">
        <v>255</v>
      </c>
      <c r="G36" s="40" t="s">
        <v>15</v>
      </c>
      <c r="H36" s="5" t="s">
        <v>300</v>
      </c>
      <c r="I36" s="9" t="str">
        <f>HYPERLINK("https://s3.amazonaws.com/ilsag/CAP-of-Lake-County_April-2020_EE-Idea_IHWAP-Braiding-Approach_Final.pdf","Community Action Partnership of Lake County: IHWAP Braiding Approach")</f>
        <v>Community Action Partnership of Lake County: IHWAP Braiding Approach</v>
      </c>
      <c r="J36" s="9" t="s">
        <v>301</v>
      </c>
      <c r="K36" s="5" t="s">
        <v>21</v>
      </c>
      <c r="L36" s="5" t="s">
        <v>19</v>
      </c>
      <c r="M36" s="5"/>
    </row>
    <row r="37" spans="1:13" ht="29" x14ac:dyDescent="0.35">
      <c r="A37" s="19">
        <v>36</v>
      </c>
      <c r="B37" s="37" t="s">
        <v>91</v>
      </c>
      <c r="C37" s="5" t="s">
        <v>245</v>
      </c>
      <c r="D37" s="5" t="s">
        <v>258</v>
      </c>
      <c r="E37" s="44" t="s">
        <v>254</v>
      </c>
      <c r="F37" s="5" t="s">
        <v>255</v>
      </c>
      <c r="G37" s="40" t="s">
        <v>15</v>
      </c>
      <c r="H37" s="5" t="s">
        <v>302</v>
      </c>
      <c r="I37" s="9" t="str">
        <f>HYPERLINK("https://s3.amazonaws.com/ilsag/NRDC_April-2020_IHWAP-Braiding-Enhancements_EE-Idea-5_Final.pdf","IHWAP Braiding Enhancements")</f>
        <v>IHWAP Braiding Enhancements</v>
      </c>
      <c r="J37" s="9" t="s">
        <v>303</v>
      </c>
      <c r="K37" s="5" t="s">
        <v>88</v>
      </c>
      <c r="L37" s="5" t="s">
        <v>79</v>
      </c>
      <c r="M37" s="5"/>
    </row>
    <row r="38" spans="1:13" ht="29" x14ac:dyDescent="0.35">
      <c r="A38" s="19">
        <v>37</v>
      </c>
      <c r="B38" s="36" t="s">
        <v>153</v>
      </c>
      <c r="C38" s="5" t="s">
        <v>234</v>
      </c>
      <c r="D38" s="5" t="s">
        <v>258</v>
      </c>
      <c r="E38" s="44" t="s">
        <v>254</v>
      </c>
      <c r="F38" s="5" t="s">
        <v>255</v>
      </c>
      <c r="G38" s="40" t="s">
        <v>15</v>
      </c>
      <c r="H38" s="7" t="s">
        <v>154</v>
      </c>
      <c r="I38" s="8" t="s">
        <v>155</v>
      </c>
      <c r="J38" s="8" t="s">
        <v>274</v>
      </c>
      <c r="K38" s="7" t="s">
        <v>138</v>
      </c>
      <c r="L38" s="7" t="s">
        <v>136</v>
      </c>
      <c r="M38" s="5"/>
    </row>
    <row r="39" spans="1:13" ht="37.5" x14ac:dyDescent="0.35">
      <c r="A39" s="19">
        <v>38</v>
      </c>
      <c r="B39" s="36" t="s">
        <v>187</v>
      </c>
      <c r="C39" s="5" t="s">
        <v>238</v>
      </c>
      <c r="D39" s="5" t="s">
        <v>304</v>
      </c>
      <c r="E39" s="44" t="s">
        <v>254</v>
      </c>
      <c r="F39" s="5" t="s">
        <v>255</v>
      </c>
      <c r="G39" s="40" t="s">
        <v>27</v>
      </c>
      <c r="H39" s="7" t="s">
        <v>189</v>
      </c>
      <c r="I39" s="8" t="s">
        <v>188</v>
      </c>
      <c r="J39" s="8" t="s">
        <v>237</v>
      </c>
      <c r="K39" s="7" t="s">
        <v>162</v>
      </c>
      <c r="L39" s="6" t="s">
        <v>161</v>
      </c>
      <c r="M39" s="5"/>
    </row>
    <row r="40" spans="1:13" ht="29" x14ac:dyDescent="0.35">
      <c r="A40" s="19">
        <v>39</v>
      </c>
      <c r="B40" s="37" t="s">
        <v>72</v>
      </c>
      <c r="C40" s="5" t="s">
        <v>245</v>
      </c>
      <c r="D40" s="5" t="s">
        <v>277</v>
      </c>
      <c r="E40" s="44" t="s">
        <v>254</v>
      </c>
      <c r="F40" s="5" t="s">
        <v>255</v>
      </c>
      <c r="G40" s="40" t="s">
        <v>15</v>
      </c>
      <c r="H40" s="5" t="s">
        <v>305</v>
      </c>
      <c r="I40" s="9" t="str">
        <f>HYPERLINK("https://s3.amazonaws.com/ilsag/NCLC_April_2020_SAG_IQ-Program-Spending_EE-Idea-3_Final.pdf","Income Qualified Program Spending")</f>
        <v>Income Qualified Program Spending</v>
      </c>
      <c r="J40" s="9" t="s">
        <v>306</v>
      </c>
      <c r="K40" s="5" t="s">
        <v>70</v>
      </c>
      <c r="L40" s="5" t="s">
        <v>68</v>
      </c>
      <c r="M40" s="5"/>
    </row>
    <row r="41" spans="1:13" ht="29" x14ac:dyDescent="0.35">
      <c r="A41" s="19">
        <v>40</v>
      </c>
      <c r="B41" s="37" t="s">
        <v>92</v>
      </c>
      <c r="C41" s="5" t="s">
        <v>245</v>
      </c>
      <c r="D41" s="5" t="s">
        <v>307</v>
      </c>
      <c r="E41" s="44" t="s">
        <v>254</v>
      </c>
      <c r="F41" s="5" t="s">
        <v>255</v>
      </c>
      <c r="G41" s="40" t="s">
        <v>15</v>
      </c>
      <c r="H41" s="5" t="s">
        <v>93</v>
      </c>
      <c r="I41" s="9" t="str">
        <f>HYPERLINK("https://s3.amazonaws.com/ilsag/NRDC_April-2020_IQ-Health-and-Energy-Efficiency_EE-Idea-6_Final.pdf","IQ Health + Energy Efficiency")</f>
        <v>IQ Health + Energy Efficiency</v>
      </c>
      <c r="J41" s="9" t="s">
        <v>308</v>
      </c>
      <c r="K41" s="5" t="s">
        <v>83</v>
      </c>
      <c r="L41" s="5" t="s">
        <v>79</v>
      </c>
      <c r="M41" s="5"/>
    </row>
    <row r="42" spans="1:13" ht="29" x14ac:dyDescent="0.35">
      <c r="A42" s="19">
        <v>41</v>
      </c>
      <c r="B42" s="37" t="s">
        <v>60</v>
      </c>
      <c r="C42" s="5" t="s">
        <v>245</v>
      </c>
      <c r="D42" s="5" t="s">
        <v>236</v>
      </c>
      <c r="E42" s="44" t="s">
        <v>242</v>
      </c>
      <c r="F42" s="5" t="s">
        <v>239</v>
      </c>
      <c r="G42" s="40" t="s">
        <v>27</v>
      </c>
      <c r="H42" s="10" t="s">
        <v>309</v>
      </c>
      <c r="I42" s="9" t="str">
        <f>HYPERLINK("https://s3.amazonaws.com/ilsag/IL-AG_and_NRDC_April-2020_IQ-Heat-Pump-Retrofits_Idea-8_Final.pdf","IQ Heat Pump Retrofits")</f>
        <v>IQ Heat Pump Retrofits</v>
      </c>
      <c r="J42" s="9" t="s">
        <v>310</v>
      </c>
      <c r="K42" s="5" t="s">
        <v>46</v>
      </c>
      <c r="L42" s="5" t="s">
        <v>47</v>
      </c>
      <c r="M42" s="5"/>
    </row>
    <row r="43" spans="1:13" ht="29" x14ac:dyDescent="0.35">
      <c r="A43" s="19">
        <v>42</v>
      </c>
      <c r="B43" s="37" t="s">
        <v>84</v>
      </c>
      <c r="C43" s="5" t="s">
        <v>245</v>
      </c>
      <c r="D43" s="5" t="s">
        <v>236</v>
      </c>
      <c r="E43" s="44" t="s">
        <v>254</v>
      </c>
      <c r="F43" s="5" t="s">
        <v>255</v>
      </c>
      <c r="G43" s="40" t="s">
        <v>15</v>
      </c>
      <c r="H43" s="5" t="s">
        <v>85</v>
      </c>
      <c r="I43" s="9" t="str">
        <f>HYPERLINK("https://s3.amazonaws.com/ilsag/NRDC_April-2020_IQ-MF-Program-Enhancements_EE-Idea-2_Final.pdf","IQ MF Program Enhancements")</f>
        <v>IQ MF Program Enhancements</v>
      </c>
      <c r="J43" s="9" t="s">
        <v>311</v>
      </c>
      <c r="K43" s="5" t="s">
        <v>83</v>
      </c>
      <c r="L43" s="5" t="s">
        <v>79</v>
      </c>
      <c r="M43" s="5"/>
    </row>
    <row r="44" spans="1:13" ht="29" x14ac:dyDescent="0.35">
      <c r="A44" s="19">
        <v>43</v>
      </c>
      <c r="B44" s="36" t="s">
        <v>206</v>
      </c>
      <c r="C44" s="5" t="s">
        <v>350</v>
      </c>
      <c r="D44" s="5" t="s">
        <v>261</v>
      </c>
      <c r="E44" s="44" t="s">
        <v>254</v>
      </c>
      <c r="F44" s="5" t="s">
        <v>255</v>
      </c>
      <c r="G44" s="40" t="s">
        <v>312</v>
      </c>
      <c r="H44" s="7" t="s">
        <v>208</v>
      </c>
      <c r="I44" s="8" t="s">
        <v>209</v>
      </c>
      <c r="J44" s="8" t="s">
        <v>313</v>
      </c>
      <c r="K44" s="7" t="s">
        <v>207</v>
      </c>
      <c r="L44" s="6" t="s">
        <v>190</v>
      </c>
      <c r="M44" s="5"/>
    </row>
    <row r="45" spans="1:13" ht="29" x14ac:dyDescent="0.35">
      <c r="A45" s="19">
        <v>44</v>
      </c>
      <c r="B45" s="37" t="s">
        <v>81</v>
      </c>
      <c r="C45" s="5" t="s">
        <v>125</v>
      </c>
      <c r="D45" s="5" t="s">
        <v>269</v>
      </c>
      <c r="E45" s="44" t="s">
        <v>254</v>
      </c>
      <c r="F45" s="5" t="s">
        <v>255</v>
      </c>
      <c r="G45" s="40" t="s">
        <v>312</v>
      </c>
      <c r="H45" s="5" t="s">
        <v>82</v>
      </c>
      <c r="I45" s="9" t="str">
        <f>HYPERLINK("https://s3.amazonaws.com/ilsag/NRDC_April-2020_Leveraging-Other-Initiatives_EE-Idea-1_Final.pdf","Leveraging Other Initiatives")</f>
        <v>Leveraging Other Initiatives</v>
      </c>
      <c r="J45" s="9" t="s">
        <v>314</v>
      </c>
      <c r="K45" s="5" t="s">
        <v>80</v>
      </c>
      <c r="L45" s="5" t="s">
        <v>79</v>
      </c>
      <c r="M45" s="5"/>
    </row>
    <row r="46" spans="1:13" ht="29" x14ac:dyDescent="0.35">
      <c r="A46" s="19">
        <v>45</v>
      </c>
      <c r="B46" s="37" t="s">
        <v>315</v>
      </c>
      <c r="C46" s="5" t="s">
        <v>245</v>
      </c>
      <c r="D46" s="5" t="s">
        <v>258</v>
      </c>
      <c r="E46" s="44" t="s">
        <v>275</v>
      </c>
      <c r="F46" s="5" t="s">
        <v>255</v>
      </c>
      <c r="G46" s="40" t="s">
        <v>34</v>
      </c>
      <c r="H46" s="5" t="s">
        <v>35</v>
      </c>
      <c r="I46" s="9" t="str">
        <f>HYPERLINK("https://s3.amazonaws.com/ilsag/PCR_April-2020_Lift-Up_Model_Pilot_EE-Idea-2_Final.pdf","“Lift-Up Model” Pilot")</f>
        <v>“Lift-Up Model” Pilot</v>
      </c>
      <c r="J46" s="9" t="s">
        <v>316</v>
      </c>
      <c r="K46" s="5" t="s">
        <v>31</v>
      </c>
      <c r="L46" s="5" t="s">
        <v>30</v>
      </c>
      <c r="M46" s="5"/>
    </row>
    <row r="47" spans="1:13" ht="29" x14ac:dyDescent="0.35">
      <c r="A47" s="19">
        <v>46</v>
      </c>
      <c r="B47" s="37" t="s">
        <v>317</v>
      </c>
      <c r="C47" s="5" t="s">
        <v>245</v>
      </c>
      <c r="D47" s="5" t="s">
        <v>277</v>
      </c>
      <c r="E47" s="44" t="s">
        <v>275</v>
      </c>
      <c r="F47" s="5" t="s">
        <v>255</v>
      </c>
      <c r="G47" s="40" t="s">
        <v>27</v>
      </c>
      <c r="H47" s="5" t="s">
        <v>29</v>
      </c>
      <c r="I47" s="9" t="str">
        <f>HYPERLINK("https://s3.amazonaws.com/ilsag/Meadow-Eastside_April_2020_SAG_EE-Idea_Final.pdf","Meadows Eastside Community Resource Organization Idea: Light Up the Night")</f>
        <v>Meadows Eastside Community Resource Organization Idea: Light Up the Night</v>
      </c>
      <c r="J47" s="9" t="s">
        <v>318</v>
      </c>
      <c r="K47" s="5" t="s">
        <v>28</v>
      </c>
      <c r="L47" s="5" t="s">
        <v>26</v>
      </c>
      <c r="M47" s="5"/>
    </row>
    <row r="48" spans="1:13" ht="29" x14ac:dyDescent="0.35">
      <c r="A48" s="19">
        <v>47</v>
      </c>
      <c r="B48" s="38" t="s">
        <v>210</v>
      </c>
      <c r="C48" s="5" t="s">
        <v>238</v>
      </c>
      <c r="D48" s="5" t="s">
        <v>269</v>
      </c>
      <c r="E48" s="44" t="s">
        <v>254</v>
      </c>
      <c r="F48" s="5" t="s">
        <v>255</v>
      </c>
      <c r="G48" s="40" t="s">
        <v>34</v>
      </c>
      <c r="H48" s="2" t="s">
        <v>211</v>
      </c>
      <c r="I48" s="12" t="s">
        <v>210</v>
      </c>
      <c r="J48" s="12" t="s">
        <v>319</v>
      </c>
      <c r="K48" s="2" t="s">
        <v>204</v>
      </c>
      <c r="L48" s="1" t="s">
        <v>190</v>
      </c>
      <c r="M48" s="5"/>
    </row>
    <row r="49" spans="1:13" ht="43.5" x14ac:dyDescent="0.35">
      <c r="A49" s="19">
        <v>48</v>
      </c>
      <c r="B49" s="39" t="s">
        <v>45</v>
      </c>
      <c r="C49" s="5" t="s">
        <v>238</v>
      </c>
      <c r="D49" s="5" t="s">
        <v>240</v>
      </c>
      <c r="E49" s="44" t="s">
        <v>254</v>
      </c>
      <c r="F49" s="5" t="s">
        <v>255</v>
      </c>
      <c r="G49" s="40" t="s">
        <v>320</v>
      </c>
      <c r="H49" s="13" t="s">
        <v>48</v>
      </c>
      <c r="I49" s="11" t="str">
        <f>HYPERLINK("https://s3.amazonaws.com/ilsag/IL-AG_and_NRDC_April-2020_Midstream-Upstream-EE-Idea-1_Final.pdf","Midstream-Upstream Approaches")</f>
        <v>Midstream-Upstream Approaches</v>
      </c>
      <c r="J49" s="11" t="s">
        <v>321</v>
      </c>
      <c r="K49" s="13" t="s">
        <v>46</v>
      </c>
      <c r="L49" s="13" t="s">
        <v>47</v>
      </c>
      <c r="M49" s="5"/>
    </row>
    <row r="50" spans="1:13" ht="29" x14ac:dyDescent="0.35">
      <c r="A50" s="19">
        <v>49</v>
      </c>
      <c r="B50" s="38" t="s">
        <v>217</v>
      </c>
      <c r="C50" s="5" t="s">
        <v>350</v>
      </c>
      <c r="D50" s="5" t="s">
        <v>261</v>
      </c>
      <c r="E50" s="44" t="s">
        <v>275</v>
      </c>
      <c r="F50" s="5" t="s">
        <v>255</v>
      </c>
      <c r="G50" s="40" t="s">
        <v>34</v>
      </c>
      <c r="H50" s="2" t="s">
        <v>218</v>
      </c>
      <c r="I50" s="12" t="s">
        <v>217</v>
      </c>
      <c r="J50" s="12" t="s">
        <v>322</v>
      </c>
      <c r="K50" s="2" t="s">
        <v>216</v>
      </c>
      <c r="L50" s="1" t="s">
        <v>190</v>
      </c>
      <c r="M50" s="5"/>
    </row>
    <row r="51" spans="1:13" ht="43.5" x14ac:dyDescent="0.35">
      <c r="A51" s="19">
        <v>50</v>
      </c>
      <c r="B51" s="39" t="s">
        <v>56</v>
      </c>
      <c r="C51" s="5" t="s">
        <v>238</v>
      </c>
      <c r="D51" s="16" t="s">
        <v>240</v>
      </c>
      <c r="E51" s="45" t="s">
        <v>254</v>
      </c>
      <c r="F51" s="16" t="s">
        <v>255</v>
      </c>
      <c r="G51" s="40" t="s">
        <v>262</v>
      </c>
      <c r="H51" s="13" t="s">
        <v>57</v>
      </c>
      <c r="I51" s="11" t="str">
        <f>HYPERLINK("https://s3.amazonaws.com/ilsag/IL-AG_and_NRDC_April-2020_Muni-Building-Performance_Idea-6_Final.pdf","Municipal Building Performance Standards")</f>
        <v>Municipal Building Performance Standards</v>
      </c>
      <c r="J51" s="11" t="s">
        <v>323</v>
      </c>
      <c r="K51" s="13" t="s">
        <v>46</v>
      </c>
      <c r="L51" s="13" t="s">
        <v>47</v>
      </c>
      <c r="M51" s="16"/>
    </row>
    <row r="52" spans="1:13" ht="29" x14ac:dyDescent="0.35">
      <c r="A52" s="19">
        <v>51</v>
      </c>
      <c r="B52" s="39" t="s">
        <v>52</v>
      </c>
      <c r="C52" s="5" t="s">
        <v>248</v>
      </c>
      <c r="D52" s="16" t="s">
        <v>279</v>
      </c>
      <c r="E52" s="45" t="s">
        <v>254</v>
      </c>
      <c r="F52" s="16" t="s">
        <v>255</v>
      </c>
      <c r="G52" s="41" t="s">
        <v>27</v>
      </c>
      <c r="H52" s="13" t="s">
        <v>53</v>
      </c>
      <c r="I52" s="11" t="str">
        <f>HYPERLINK("https://s3.amazonaws.com/ilsag/IL-AG_and_NRDC_April-2020_Non-IQ-MF-Heat-Pumps-Idea-4_Final.pdf","Non-IQ Multi-Family Heat Pumps")</f>
        <v>Non-IQ Multi-Family Heat Pumps</v>
      </c>
      <c r="J52" s="11" t="s">
        <v>324</v>
      </c>
      <c r="K52" s="13" t="s">
        <v>46</v>
      </c>
      <c r="L52" s="13" t="s">
        <v>47</v>
      </c>
      <c r="M52" s="16"/>
    </row>
    <row r="53" spans="1:13" ht="43.5" x14ac:dyDescent="0.35">
      <c r="A53" s="19">
        <v>52</v>
      </c>
      <c r="B53" s="39" t="s">
        <v>54</v>
      </c>
      <c r="C53" s="16" t="s">
        <v>248</v>
      </c>
      <c r="D53" s="16" t="s">
        <v>249</v>
      </c>
      <c r="E53" s="45" t="s">
        <v>254</v>
      </c>
      <c r="F53" s="16" t="s">
        <v>325</v>
      </c>
      <c r="G53" s="41" t="s">
        <v>262</v>
      </c>
      <c r="H53" s="13" t="s">
        <v>55</v>
      </c>
      <c r="I53" s="11" t="str">
        <f>HYPERLINK("https://s3.amazonaws.com/ilsag/IL-AG_and_NRDC_April-2020_Non-IQ-SF-Home-Retrofits_Idea-5_Final.pdf","Non-IQ Single Family Home Retrofits")</f>
        <v>Non-IQ Single Family Home Retrofits</v>
      </c>
      <c r="J53" s="11" t="s">
        <v>326</v>
      </c>
      <c r="K53" s="13" t="s">
        <v>46</v>
      </c>
      <c r="L53" s="13" t="s">
        <v>47</v>
      </c>
      <c r="M53" s="16"/>
    </row>
    <row r="54" spans="1:13" ht="29" x14ac:dyDescent="0.35">
      <c r="A54" s="19">
        <v>53</v>
      </c>
      <c r="B54" s="38" t="s">
        <v>158</v>
      </c>
      <c r="C54" s="16" t="s">
        <v>125</v>
      </c>
      <c r="D54" s="16" t="s">
        <v>273</v>
      </c>
      <c r="E54" s="45" t="s">
        <v>254</v>
      </c>
      <c r="F54" s="16" t="s">
        <v>255</v>
      </c>
      <c r="G54" s="42" t="s">
        <v>15</v>
      </c>
      <c r="H54" s="2" t="s">
        <v>159</v>
      </c>
      <c r="I54" s="12" t="s">
        <v>160</v>
      </c>
      <c r="J54" s="12" t="s">
        <v>274</v>
      </c>
      <c r="K54" s="2" t="s">
        <v>138</v>
      </c>
      <c r="L54" s="2" t="s">
        <v>136</v>
      </c>
      <c r="M54" s="17" t="s">
        <v>184</v>
      </c>
    </row>
    <row r="55" spans="1:13" ht="29" x14ac:dyDescent="0.35">
      <c r="A55" s="19">
        <v>54</v>
      </c>
      <c r="B55" s="38" t="s">
        <v>170</v>
      </c>
      <c r="C55" s="16" t="s">
        <v>238</v>
      </c>
      <c r="D55" s="16" t="s">
        <v>288</v>
      </c>
      <c r="E55" s="45" t="s">
        <v>254</v>
      </c>
      <c r="F55" s="16" t="s">
        <v>255</v>
      </c>
      <c r="G55" s="40" t="s">
        <v>15</v>
      </c>
      <c r="H55" s="2" t="s">
        <v>172</v>
      </c>
      <c r="I55" s="12" t="s">
        <v>171</v>
      </c>
      <c r="J55" s="12" t="s">
        <v>237</v>
      </c>
      <c r="K55" s="2" t="s">
        <v>162</v>
      </c>
      <c r="L55" s="1" t="s">
        <v>161</v>
      </c>
      <c r="M55" s="16"/>
    </row>
    <row r="56" spans="1:13" ht="43.5" x14ac:dyDescent="0.35">
      <c r="A56" s="19">
        <v>55</v>
      </c>
      <c r="B56" s="39" t="s">
        <v>94</v>
      </c>
      <c r="C56" s="16" t="s">
        <v>245</v>
      </c>
      <c r="D56" s="16" t="s">
        <v>307</v>
      </c>
      <c r="E56" s="45" t="s">
        <v>254</v>
      </c>
      <c r="F56" s="16" t="s">
        <v>255</v>
      </c>
      <c r="G56" s="40" t="s">
        <v>320</v>
      </c>
      <c r="H56" s="13" t="s">
        <v>327</v>
      </c>
      <c r="I56" s="11" t="str">
        <f>HYPERLINK("https://s3.amazonaws.com/ilsag/NRDC_April-2020_Payment-Troubled-Customers_EE-Idea-7_Final.pdf","Payment Troubled Customers + IQ EE")</f>
        <v>Payment Troubled Customers + IQ EE</v>
      </c>
      <c r="J56" s="11" t="s">
        <v>328</v>
      </c>
      <c r="K56" s="13" t="s">
        <v>83</v>
      </c>
      <c r="L56" s="13" t="s">
        <v>79</v>
      </c>
      <c r="M56" s="16"/>
    </row>
    <row r="57" spans="1:13" ht="29" x14ac:dyDescent="0.35">
      <c r="A57" s="19">
        <v>56</v>
      </c>
      <c r="B57" s="38" t="s">
        <v>163</v>
      </c>
      <c r="C57" s="16" t="s">
        <v>234</v>
      </c>
      <c r="D57" s="16" t="s">
        <v>236</v>
      </c>
      <c r="E57" s="45" t="s">
        <v>254</v>
      </c>
      <c r="F57" s="16" t="s">
        <v>255</v>
      </c>
      <c r="G57" s="40" t="s">
        <v>15</v>
      </c>
      <c r="H57" s="2" t="s">
        <v>164</v>
      </c>
      <c r="I57" s="12" t="s">
        <v>168</v>
      </c>
      <c r="J57" s="12" t="s">
        <v>237</v>
      </c>
      <c r="K57" s="2" t="s">
        <v>162</v>
      </c>
      <c r="L57" s="1" t="s">
        <v>161</v>
      </c>
      <c r="M57" s="13"/>
    </row>
    <row r="58" spans="1:13" ht="29" x14ac:dyDescent="0.35">
      <c r="A58" s="19">
        <v>57</v>
      </c>
      <c r="B58" s="39" t="s">
        <v>98</v>
      </c>
      <c r="C58" s="16" t="s">
        <v>238</v>
      </c>
      <c r="D58" s="16" t="s">
        <v>329</v>
      </c>
      <c r="E58" s="45" t="s">
        <v>254</v>
      </c>
      <c r="F58" s="16" t="s">
        <v>255</v>
      </c>
      <c r="G58" s="40" t="s">
        <v>27</v>
      </c>
      <c r="H58" s="13" t="s">
        <v>96</v>
      </c>
      <c r="I58" s="11" t="str">
        <f>HYPERLINK("https://s3.amazonaws.com/ilsag/Elevate-Energy_New-Ecology-April-2020-EE-Idea_ReMO-Program-FINAL.pdf","Elevate Energy and New Ecology Idea: Remote Monitoring and Optimization (ReMO) Program")</f>
        <v>Elevate Energy and New Ecology Idea: Remote Monitoring and Optimization (ReMO) Program</v>
      </c>
      <c r="J58" s="11" t="s">
        <v>330</v>
      </c>
      <c r="K58" s="13" t="s">
        <v>97</v>
      </c>
      <c r="L58" s="13" t="s">
        <v>95</v>
      </c>
      <c r="M58" s="16"/>
    </row>
    <row r="59" spans="1:13" ht="29" x14ac:dyDescent="0.35">
      <c r="A59" s="19">
        <v>58</v>
      </c>
      <c r="B59" s="38" t="s">
        <v>156</v>
      </c>
      <c r="C59" s="16" t="s">
        <v>238</v>
      </c>
      <c r="D59" s="16" t="s">
        <v>288</v>
      </c>
      <c r="E59" s="45" t="s">
        <v>254</v>
      </c>
      <c r="F59" s="16" t="s">
        <v>255</v>
      </c>
      <c r="G59" s="40" t="s">
        <v>15</v>
      </c>
      <c r="H59" s="2" t="s">
        <v>331</v>
      </c>
      <c r="I59" s="12" t="s">
        <v>157</v>
      </c>
      <c r="J59" s="12" t="s">
        <v>274</v>
      </c>
      <c r="K59" s="2" t="s">
        <v>138</v>
      </c>
      <c r="L59" s="2" t="s">
        <v>136</v>
      </c>
      <c r="M59" s="16"/>
    </row>
    <row r="60" spans="1:13" ht="29" x14ac:dyDescent="0.35">
      <c r="A60" s="19">
        <v>59</v>
      </c>
      <c r="B60" s="38" t="s">
        <v>195</v>
      </c>
      <c r="C60" s="16" t="s">
        <v>234</v>
      </c>
      <c r="D60" s="16" t="s">
        <v>125</v>
      </c>
      <c r="E60" s="45" t="s">
        <v>89</v>
      </c>
      <c r="F60" s="16" t="s">
        <v>239</v>
      </c>
      <c r="G60" s="41" t="s">
        <v>27</v>
      </c>
      <c r="H60" s="2" t="s">
        <v>196</v>
      </c>
      <c r="I60" s="12" t="s">
        <v>195</v>
      </c>
      <c r="J60" s="12" t="s">
        <v>332</v>
      </c>
      <c r="K60" s="2" t="s">
        <v>192</v>
      </c>
      <c r="L60" s="1" t="s">
        <v>190</v>
      </c>
      <c r="M60" s="16"/>
    </row>
    <row r="61" spans="1:13" ht="29" x14ac:dyDescent="0.35">
      <c r="A61" s="19">
        <v>60</v>
      </c>
      <c r="B61" s="39" t="s">
        <v>121</v>
      </c>
      <c r="C61" s="16" t="s">
        <v>125</v>
      </c>
      <c r="D61" s="16" t="s">
        <v>269</v>
      </c>
      <c r="E61" s="45" t="s">
        <v>254</v>
      </c>
      <c r="F61" s="16" t="s">
        <v>255</v>
      </c>
      <c r="G61" s="40" t="s">
        <v>34</v>
      </c>
      <c r="H61" s="13" t="s">
        <v>122</v>
      </c>
      <c r="I61" s="11" t="str">
        <f>HYPERLINK("https://s3.amazonaws.com/ilsag/ICRT-UI_April-2020_SAG_EE-Idea_3_Smart-Meter-Data_Final.pdf","Smart Meter Data")</f>
        <v>Smart Meter Data</v>
      </c>
      <c r="J61" s="11" t="s">
        <v>333</v>
      </c>
      <c r="K61" s="13" t="s">
        <v>115</v>
      </c>
      <c r="L61" s="13" t="s">
        <v>252</v>
      </c>
      <c r="M61" s="16" t="s">
        <v>140</v>
      </c>
    </row>
    <row r="62" spans="1:13" ht="29" x14ac:dyDescent="0.35">
      <c r="A62" s="19">
        <v>61</v>
      </c>
      <c r="B62" s="39" t="s">
        <v>71</v>
      </c>
      <c r="C62" s="16" t="s">
        <v>245</v>
      </c>
      <c r="D62" s="16" t="s">
        <v>258</v>
      </c>
      <c r="E62" s="45" t="s">
        <v>254</v>
      </c>
      <c r="F62" s="16" t="s">
        <v>255</v>
      </c>
      <c r="G62" s="41" t="s">
        <v>15</v>
      </c>
      <c r="H62" s="13" t="s">
        <v>334</v>
      </c>
      <c r="I62" s="11" t="str">
        <f>HYPERLINK("https://s3.amazonaws.com/ilsag/NCLC_April_2020_SAG_Smart-Tstat-Approach_EE-Idea-2_Final.pdf","Smart Thermostat Approach")</f>
        <v>Smart Thermostat Approach</v>
      </c>
      <c r="J62" s="11" t="s">
        <v>335</v>
      </c>
      <c r="K62" s="13" t="s">
        <v>70</v>
      </c>
      <c r="L62" s="13" t="s">
        <v>68</v>
      </c>
      <c r="M62" s="16"/>
    </row>
    <row r="63" spans="1:13" x14ac:dyDescent="0.35">
      <c r="A63" s="19">
        <v>62</v>
      </c>
      <c r="B63" s="39" t="s">
        <v>129</v>
      </c>
      <c r="C63" s="16" t="s">
        <v>238</v>
      </c>
      <c r="D63" s="16" t="s">
        <v>284</v>
      </c>
      <c r="E63" s="45" t="s">
        <v>242</v>
      </c>
      <c r="F63" s="16" t="s">
        <v>239</v>
      </c>
      <c r="G63" s="40" t="s">
        <v>34</v>
      </c>
      <c r="H63" s="13" t="s">
        <v>127</v>
      </c>
      <c r="I63" s="11" t="str">
        <f>HYPERLINK("https://s3.amazonaws.com/ilsag/ICRT-UI_April-2020_SAG_EE-Idea_5_Solar-Heat-Pump-Pilot_Final.pdf","Solar Powered Split System Heat Pump Pilot")</f>
        <v>Solar Powered Split System Heat Pump Pilot</v>
      </c>
      <c r="J63" s="11" t="s">
        <v>336</v>
      </c>
      <c r="K63" s="13" t="s">
        <v>128</v>
      </c>
      <c r="L63" s="13" t="s">
        <v>252</v>
      </c>
      <c r="M63" s="16"/>
    </row>
    <row r="64" spans="1:13" ht="43.5" x14ac:dyDescent="0.35">
      <c r="A64" s="19">
        <v>63</v>
      </c>
      <c r="B64" s="39" t="s">
        <v>133</v>
      </c>
      <c r="C64" s="16" t="s">
        <v>350</v>
      </c>
      <c r="D64" s="16" t="s">
        <v>337</v>
      </c>
      <c r="E64" s="45" t="s">
        <v>254</v>
      </c>
      <c r="F64" s="16" t="s">
        <v>255</v>
      </c>
      <c r="G64" s="40" t="s">
        <v>320</v>
      </c>
      <c r="H64" s="13" t="s">
        <v>132</v>
      </c>
      <c r="I64" s="11" t="str">
        <f>HYPERLINK("https://s3.amazonaws.com/ilsag/SEDAC_April-2020_IL-State-Agencies-Program_EE-Idea_Final.pdf","Smart Energy Design Assistance Center (SEDAC) Idea: Statewide IL State Agency Facilities Program")</f>
        <v>Smart Energy Design Assistance Center (SEDAC) Idea: Statewide IL State Agency Facilities Program</v>
      </c>
      <c r="J64" s="11" t="s">
        <v>338</v>
      </c>
      <c r="K64" s="13" t="s">
        <v>130</v>
      </c>
      <c r="L64" s="13" t="s">
        <v>131</v>
      </c>
      <c r="M64" s="16"/>
    </row>
    <row r="65" spans="1:13" ht="29" x14ac:dyDescent="0.35">
      <c r="A65" s="19">
        <v>64</v>
      </c>
      <c r="B65" s="38" t="s">
        <v>212</v>
      </c>
      <c r="C65" s="16" t="s">
        <v>238</v>
      </c>
      <c r="D65" s="16" t="s">
        <v>269</v>
      </c>
      <c r="E65" s="45" t="s">
        <v>254</v>
      </c>
      <c r="F65" s="16" t="s">
        <v>255</v>
      </c>
      <c r="G65" s="40" t="s">
        <v>15</v>
      </c>
      <c r="H65" s="2" t="s">
        <v>213</v>
      </c>
      <c r="I65" s="3" t="s">
        <v>212</v>
      </c>
      <c r="J65" s="3" t="s">
        <v>339</v>
      </c>
      <c r="K65" s="2" t="s">
        <v>204</v>
      </c>
      <c r="L65" s="1" t="s">
        <v>190</v>
      </c>
      <c r="M65" s="16"/>
    </row>
    <row r="66" spans="1:13" ht="29" x14ac:dyDescent="0.35">
      <c r="A66" s="19">
        <v>65</v>
      </c>
      <c r="B66" s="38" t="s">
        <v>144</v>
      </c>
      <c r="C66" s="16" t="s">
        <v>125</v>
      </c>
      <c r="D66" s="16" t="s">
        <v>273</v>
      </c>
      <c r="E66" s="45" t="s">
        <v>254</v>
      </c>
      <c r="F66" s="16" t="s">
        <v>255</v>
      </c>
      <c r="G66" s="42" t="s">
        <v>15</v>
      </c>
      <c r="H66" s="2" t="s">
        <v>145</v>
      </c>
      <c r="I66" s="14" t="s">
        <v>146</v>
      </c>
      <c r="J66" s="14" t="s">
        <v>274</v>
      </c>
      <c r="K66" s="2" t="s">
        <v>138</v>
      </c>
      <c r="L66" s="2" t="s">
        <v>136</v>
      </c>
      <c r="M66" s="17"/>
    </row>
    <row r="67" spans="1:13" x14ac:dyDescent="0.35">
      <c r="A67" s="19">
        <v>66</v>
      </c>
      <c r="B67" s="39" t="s">
        <v>141</v>
      </c>
      <c r="C67" s="5" t="s">
        <v>238</v>
      </c>
      <c r="D67" s="5" t="s">
        <v>273</v>
      </c>
      <c r="E67" s="44" t="s">
        <v>340</v>
      </c>
      <c r="F67" s="5" t="s">
        <v>255</v>
      </c>
      <c r="G67" s="39" t="s">
        <v>15</v>
      </c>
      <c r="H67" s="13" t="s">
        <v>341</v>
      </c>
      <c r="I67" s="12" t="s">
        <v>143</v>
      </c>
      <c r="J67" s="12" t="s">
        <v>274</v>
      </c>
      <c r="K67" s="13" t="s">
        <v>138</v>
      </c>
      <c r="L67" s="13" t="s">
        <v>136</v>
      </c>
      <c r="M67" s="13"/>
    </row>
    <row r="68" spans="1:13" ht="43.5" x14ac:dyDescent="0.35">
      <c r="A68" s="19">
        <v>67</v>
      </c>
      <c r="B68" s="39" t="s">
        <v>49</v>
      </c>
      <c r="C68" s="5" t="s">
        <v>238</v>
      </c>
      <c r="D68" s="5" t="s">
        <v>342</v>
      </c>
      <c r="E68" s="44" t="s">
        <v>242</v>
      </c>
      <c r="F68" s="5" t="s">
        <v>239</v>
      </c>
      <c r="G68" s="39" t="s">
        <v>320</v>
      </c>
      <c r="H68" s="13" t="s">
        <v>50</v>
      </c>
      <c r="I68" s="11" t="str">
        <f>HYPERLINK("https://s3.amazonaws.com/ilsag/IL-AG_and_NRDC_April-2020_VRF-EE-Idea-2_Final.pdf","Variable Refrigerant Flow (VRF) Technology")</f>
        <v>Variable Refrigerant Flow (VRF) Technology</v>
      </c>
      <c r="J68" s="11" t="s">
        <v>343</v>
      </c>
      <c r="K68" s="13" t="s">
        <v>46</v>
      </c>
      <c r="L68" s="13" t="s">
        <v>47</v>
      </c>
      <c r="M68" s="13"/>
    </row>
    <row r="69" spans="1:13" ht="43.5" x14ac:dyDescent="0.35">
      <c r="A69" s="19">
        <v>68</v>
      </c>
      <c r="B69" s="39" t="s">
        <v>64</v>
      </c>
      <c r="C69" s="5" t="s">
        <v>238</v>
      </c>
      <c r="D69" s="5" t="s">
        <v>273</v>
      </c>
      <c r="E69" s="44" t="s">
        <v>254</v>
      </c>
      <c r="F69" s="5" t="s">
        <v>255</v>
      </c>
      <c r="G69" s="39" t="s">
        <v>262</v>
      </c>
      <c r="H69" s="13" t="s">
        <v>77</v>
      </c>
      <c r="I69" s="11" t="str">
        <f>HYPERLINK("https://s3.amazonaws.com/ilsag/Google_April-2020_EE-Idea_Virtually-Assisted-Self-Installations_Final.pdf","Google Idea: Virtually Assisted Self-Installations")</f>
        <v>Google Idea: Virtually Assisted Self-Installations</v>
      </c>
      <c r="J69" s="11" t="s">
        <v>344</v>
      </c>
      <c r="K69" s="13" t="s">
        <v>63</v>
      </c>
      <c r="L69" s="13" t="s">
        <v>62</v>
      </c>
      <c r="M69" s="13"/>
    </row>
    <row r="70" spans="1:13" ht="29" x14ac:dyDescent="0.35">
      <c r="A70" s="19">
        <v>69</v>
      </c>
      <c r="B70" s="38" t="s">
        <v>219</v>
      </c>
      <c r="C70" s="5" t="s">
        <v>238</v>
      </c>
      <c r="D70" s="5" t="s">
        <v>240</v>
      </c>
      <c r="E70" s="44" t="s">
        <v>254</v>
      </c>
      <c r="F70" s="5" t="s">
        <v>255</v>
      </c>
      <c r="G70" s="39" t="s">
        <v>15</v>
      </c>
      <c r="H70" s="2" t="s">
        <v>221</v>
      </c>
      <c r="I70" s="12" t="s">
        <v>220</v>
      </c>
      <c r="J70" s="12" t="s">
        <v>345</v>
      </c>
      <c r="K70" s="2" t="s">
        <v>216</v>
      </c>
      <c r="L70" s="1" t="s">
        <v>190</v>
      </c>
      <c r="M70" s="13"/>
    </row>
    <row r="71" spans="1:13" x14ac:dyDescent="0.35">
      <c r="A71" s="19">
        <v>70</v>
      </c>
      <c r="B71" s="38" t="s">
        <v>225</v>
      </c>
      <c r="C71" s="5" t="s">
        <v>238</v>
      </c>
      <c r="D71" s="5" t="s">
        <v>240</v>
      </c>
      <c r="E71" s="44" t="s">
        <v>242</v>
      </c>
      <c r="F71" s="5" t="s">
        <v>239</v>
      </c>
      <c r="G71" s="39" t="s">
        <v>15</v>
      </c>
      <c r="H71" s="2" t="s">
        <v>226</v>
      </c>
      <c r="I71" s="12" t="s">
        <v>228</v>
      </c>
      <c r="J71" s="12" t="s">
        <v>346</v>
      </c>
      <c r="K71" s="2" t="s">
        <v>227</v>
      </c>
      <c r="L71" s="1" t="s">
        <v>190</v>
      </c>
      <c r="M71" s="13"/>
    </row>
    <row r="72" spans="1:13" ht="29" x14ac:dyDescent="0.35">
      <c r="A72" s="19">
        <v>71</v>
      </c>
      <c r="B72" s="39" t="s">
        <v>69</v>
      </c>
      <c r="C72" s="5" t="s">
        <v>245</v>
      </c>
      <c r="D72" s="5" t="s">
        <v>258</v>
      </c>
      <c r="E72" s="44" t="s">
        <v>254</v>
      </c>
      <c r="F72" s="5" t="s">
        <v>255</v>
      </c>
      <c r="G72" s="39" t="s">
        <v>15</v>
      </c>
      <c r="H72" s="13" t="s">
        <v>347</v>
      </c>
      <c r="I72" s="11" t="str">
        <f>HYPERLINK("https://s3.amazonaws.com/ilsag/NCLC_April_2020_SAG_Weatherization-Implementation_EE-Idea-1_Final.pdf","Weatherization Implementation")</f>
        <v>Weatherization Implementation</v>
      </c>
      <c r="J72" s="11" t="s">
        <v>348</v>
      </c>
      <c r="K72" s="13" t="s">
        <v>70</v>
      </c>
      <c r="L72" s="13" t="s">
        <v>68</v>
      </c>
      <c r="M72" s="13"/>
    </row>
    <row r="73" spans="1:13" ht="29" x14ac:dyDescent="0.35">
      <c r="A73" s="19">
        <v>72</v>
      </c>
      <c r="B73" s="39" t="s">
        <v>137</v>
      </c>
      <c r="C73" s="5" t="s">
        <v>125</v>
      </c>
      <c r="D73" s="5" t="s">
        <v>273</v>
      </c>
      <c r="E73" s="44" t="s">
        <v>254</v>
      </c>
      <c r="F73" s="5" t="s">
        <v>255</v>
      </c>
      <c r="G73" s="39" t="s">
        <v>15</v>
      </c>
      <c r="H73" s="13" t="s">
        <v>139</v>
      </c>
      <c r="I73" s="11" t="str">
        <f>HYPERLINK("https://s3.amazonaws.com/ilsag/CUB-April-2020_SAG_EE-Ideas_1-8-Ideas_Final.pdf","Citizens Utility Board Ideas: 1-8 Summary Document (see pages 1-3)")</f>
        <v>Citizens Utility Board Ideas: 1-8 Summary Document (see pages 1-3)</v>
      </c>
      <c r="J73" s="11" t="s">
        <v>274</v>
      </c>
      <c r="K73" s="13" t="s">
        <v>138</v>
      </c>
      <c r="L73" s="13" t="s">
        <v>136</v>
      </c>
      <c r="M73" s="13"/>
    </row>
    <row r="74" spans="1:13" ht="29" x14ac:dyDescent="0.35">
      <c r="A74" s="19">
        <v>73</v>
      </c>
      <c r="B74" s="38" t="s">
        <v>193</v>
      </c>
      <c r="C74" s="5" t="s">
        <v>234</v>
      </c>
      <c r="D74" s="5" t="s">
        <v>236</v>
      </c>
      <c r="E74" s="44" t="s">
        <v>242</v>
      </c>
      <c r="F74" s="5" t="s">
        <v>239</v>
      </c>
      <c r="G74" s="39" t="s">
        <v>27</v>
      </c>
      <c r="H74" s="2" t="s">
        <v>194</v>
      </c>
      <c r="I74" s="14" t="s">
        <v>191</v>
      </c>
      <c r="J74" s="14" t="s">
        <v>349</v>
      </c>
      <c r="K74" s="2" t="s">
        <v>192</v>
      </c>
      <c r="L74" s="1" t="s">
        <v>190</v>
      </c>
      <c r="M74" s="13"/>
    </row>
  </sheetData>
  <hyperlinks>
    <hyperlink ref="I38" r:id="rId1" display="https://s3.amazonaws.com/ilsag/CUB-April-2020_SAG_EE-Ideas_1-8-Ideas_Final.pdf" xr:uid="{00000000-0004-0000-0400-000000000000}"/>
    <hyperlink ref="I57" r:id="rId2" display="https://s3.amazonaws.com/ilsag/CIC_April_2020_SAG_EE-Ideas-1-8_Final.pdf" xr:uid="{00000000-0004-0000-0400-000001000000}"/>
    <hyperlink ref="I2" r:id="rId3" display="https://s3.amazonaws.com/ilsag/CIC_April_2020_SAG_EE-Ideas-1-8_Final.pdf" xr:uid="{00000000-0004-0000-0400-000002000000}"/>
    <hyperlink ref="I74" r:id="rId4" display="https://s3.amazonaws.com/ilsag/Elevate-Energy_April-2020_SAG_EE-Idea_Electrification-Pilot_Final.pdf" xr:uid="{00000000-0004-0000-0400-000003000000}"/>
    <hyperlink ref="I60" r:id="rId5" display="https://s3.amazonaws.com/ilsag/Elevate-Energy_April-2020_SAG_EE-Idea_Rural-IQ-Electric-Pilot_Final.pdf" xr:uid="{00000000-0004-0000-0400-000004000000}"/>
    <hyperlink ref="J38" r:id="rId6" xr:uid="{00000000-0004-0000-0400-000005000000}"/>
    <hyperlink ref="J57" r:id="rId7" xr:uid="{00000000-0004-0000-0400-000006000000}"/>
    <hyperlink ref="J2" r:id="rId8" xr:uid="{00000000-0004-0000-0400-000007000000}"/>
    <hyperlink ref="J74" r:id="rId9" xr:uid="{00000000-0004-0000-0400-000008000000}"/>
    <hyperlink ref="J60" r:id="rId10" xr:uid="{00000000-0004-0000-0400-000009000000}"/>
    <hyperlink ref="I25" r:id="rId11" display="https://s3.amazonaws.com/ilsag/CIC_April_2020_SAG_EE-Ideas-1-8_Final.pdf" xr:uid="{00000000-0004-0000-0400-00000A000000}"/>
    <hyperlink ref="I44" r:id="rId12" display="https://s3.amazonaws.com/ilsag/Elevate-Energy_April-2020-EE-Idea-6_Joint-Implementation-for-Nonprofit-Customers-FINAL.pdf" xr:uid="{00000000-0004-0000-0400-00000B000000}"/>
    <hyperlink ref="I8" r:id="rId13" display="https://s3.amazonaws.com/ilsag/Elevate-Energy_April-2020-EE-Idea-9_Benchmarking-Technical-Assistance-FINAL.pdf" xr:uid="{00000000-0004-0000-0400-00000C000000}"/>
    <hyperlink ref="I50" r:id="rId14" display="https://s3.amazonaws.com/ilsag/Elevate-Energy_April-2020-EE-Idea-10_Municipal-Ambassador-Program-FINAL.pdf" xr:uid="{00000000-0004-0000-0400-00000D000000}"/>
    <hyperlink ref="I30" r:id="rId15" display="https://s3.amazonaws.com/ilsag/Elevate-Energy_April-2020-EE-Idea-12_Field-Adjustable-Streetlights-FINAL.pdf" xr:uid="{00000000-0004-0000-0400-00000E000000}"/>
    <hyperlink ref="J25" r:id="rId16" xr:uid="{00000000-0004-0000-0400-00000F000000}"/>
    <hyperlink ref="J44" r:id="rId17" xr:uid="{00000000-0004-0000-0400-000010000000}"/>
    <hyperlink ref="J8" r:id="rId18" xr:uid="{00000000-0004-0000-0400-000011000000}"/>
    <hyperlink ref="J50" r:id="rId19" xr:uid="{00000000-0004-0000-0400-000012000000}"/>
    <hyperlink ref="J30" r:id="rId20" xr:uid="{00000000-0004-0000-0400-000013000000}"/>
    <hyperlink ref="I59" r:id="rId21" display="https://s3.amazonaws.com/ilsag/CUB-April-2020_SAG_EE-Ideas_1-8-Ideas_Final.pdf" xr:uid="{00000000-0004-0000-0400-000014000000}"/>
    <hyperlink ref="I55" r:id="rId22" display="https://s3.amazonaws.com/ilsag/CIC_April_2020_SAG_EE-Ideas-1-8_Final.pdf" xr:uid="{00000000-0004-0000-0400-000015000000}"/>
    <hyperlink ref="I28" r:id="rId23" display="https://s3.amazonaws.com/ilsag/CIC_April_2020_SAG_EE-Ideas-1-8_Final.pdf" xr:uid="{00000000-0004-0000-0400-000016000000}"/>
    <hyperlink ref="I39" r:id="rId24" display="https://s3.amazonaws.com/ilsag/CIC_April_2020_SAG_EE-Ideas-1-8_Final.pdf" xr:uid="{00000000-0004-0000-0400-000017000000}"/>
    <hyperlink ref="I26" r:id="rId25" display="https://s3.amazonaws.com/ilsag/Elevate-Energy_April-2020-EE-Idea-5_Energy-Communities-FINAL.pdf" xr:uid="{00000000-0004-0000-0400-000018000000}"/>
    <hyperlink ref="I48" r:id="rId26" display="https://s3.amazonaws.com/ilsag/Elevate-Energy_April-2020-EE-Idea-7_Loyalty-Program-FINAL.pdf" xr:uid="{00000000-0004-0000-0400-000019000000}"/>
    <hyperlink ref="I65" r:id="rId27" display="https://s3.amazonaws.com/ilsag/Elevate-Energy_April-2020-EE-Idea-8_Tiered-MF-FINAL.pdf" xr:uid="{00000000-0004-0000-0400-00001A000000}"/>
    <hyperlink ref="I70" r:id="rId28" display="https://s3.amazonaws.com/ilsag/Elevate-Energy_April-2020-EE-Idea-11_Warming-Cooling-Centers-FINAL.pdf" xr:uid="{00000000-0004-0000-0400-00001B000000}"/>
    <hyperlink ref="I71" r:id="rId29" display="https://s3.amazonaws.com/ilsag/Elevate-Energy_April-2020-EE-Idea-13_Water-EE-Measures-FINAL.pdf" xr:uid="{00000000-0004-0000-0400-00001C000000}"/>
    <hyperlink ref="J59" r:id="rId30" xr:uid="{00000000-0004-0000-0400-00001D000000}"/>
    <hyperlink ref="J55" r:id="rId31" xr:uid="{00000000-0004-0000-0400-00001E000000}"/>
    <hyperlink ref="J28" r:id="rId32" xr:uid="{00000000-0004-0000-0400-00001F000000}"/>
    <hyperlink ref="J39" r:id="rId33" xr:uid="{00000000-0004-0000-0400-000020000000}"/>
    <hyperlink ref="J26" r:id="rId34" xr:uid="{00000000-0004-0000-0400-000021000000}"/>
    <hyperlink ref="J48" r:id="rId35" xr:uid="{00000000-0004-0000-0400-000022000000}"/>
    <hyperlink ref="J65" r:id="rId36" xr:uid="{00000000-0004-0000-0400-000023000000}"/>
    <hyperlink ref="J70" r:id="rId37" xr:uid="{00000000-0004-0000-0400-000024000000}"/>
    <hyperlink ref="J71" r:id="rId38" xr:uid="{00000000-0004-0000-0400-000025000000}"/>
    <hyperlink ref="I66" r:id="rId39" display="https://s3.amazonaws.com/ilsag/CUB-April-2020_SAG_EE-Ideas_1-8-Ideas_Final.pdf" xr:uid="{00000000-0004-0000-0400-000026000000}"/>
    <hyperlink ref="I16" r:id="rId40" display="https://s3.amazonaws.com/ilsag/CUB-April-2020_SAG_EE-Ideas_1-8-Ideas_Final.pdf" xr:uid="{00000000-0004-0000-0400-000027000000}"/>
    <hyperlink ref="I21" r:id="rId41" display="https://s3.amazonaws.com/ilsag/CUB-April-2020_SAG_EE-Ideas_1-8-Ideas_Final.pdf" xr:uid="{00000000-0004-0000-0400-000028000000}"/>
    <hyperlink ref="I54" r:id="rId42" display="https://s3.amazonaws.com/ilsag/CUB-April-2020_SAG_EE-Ideas_1-8-Ideas_Final.pdf" xr:uid="{00000000-0004-0000-0400-000029000000}"/>
    <hyperlink ref="I22" r:id="rId43" display="https://s3.amazonaws.com/ilsag/CIC_April_2020_SAG_EE-Ideas-1-8_Final.pdf" xr:uid="{00000000-0004-0000-0400-00002A000000}"/>
    <hyperlink ref="I13" r:id="rId44" display="https://s3.amazonaws.com/ilsag/CIC_April_2020_SAG_EE-Ideas-1-8_Final.pdf" xr:uid="{00000000-0004-0000-0400-00002B000000}"/>
    <hyperlink ref="I11" r:id="rId45" display="https://s3.amazonaws.com/ilsag/Elevate-Energy_April-2020-EE-Idea-3_Centralized-Resources-FINAL.pdf" xr:uid="{00000000-0004-0000-0400-00002C000000}"/>
    <hyperlink ref="I20" r:id="rId46" display="https://s3.amazonaws.com/ilsag/Elevate-Energy_April-2020-EE-Idea-4_COI-Rule-FINAL.pdf" xr:uid="{00000000-0004-0000-0400-00002D000000}"/>
    <hyperlink ref="J66" r:id="rId47" xr:uid="{00000000-0004-0000-0400-00002E000000}"/>
    <hyperlink ref="J16" r:id="rId48" xr:uid="{00000000-0004-0000-0400-00002F000000}"/>
    <hyperlink ref="J21" r:id="rId49" xr:uid="{00000000-0004-0000-0400-000030000000}"/>
    <hyperlink ref="J54" r:id="rId50" xr:uid="{00000000-0004-0000-0400-000031000000}"/>
    <hyperlink ref="J22" r:id="rId51" xr:uid="{00000000-0004-0000-0400-000032000000}"/>
    <hyperlink ref="J13" r:id="rId52" xr:uid="{00000000-0004-0000-0400-000033000000}"/>
    <hyperlink ref="J11" r:id="rId53" xr:uid="{00000000-0004-0000-0400-000034000000}"/>
    <hyperlink ref="J20" r:id="rId54" xr:uid="{00000000-0004-0000-0400-000035000000}"/>
    <hyperlink ref="I67" r:id="rId55" display="https://s3.amazonaws.com/ilsag/CUB-April-2020_SAG_EE-Ideas_1-8-Ideas_Final.pdf" xr:uid="{00000000-0004-0000-0400-000036000000}"/>
    <hyperlink ref="J67" r:id="rId56" xr:uid="{00000000-0004-0000-0400-000037000000}"/>
  </hyperlinks>
  <pageMargins left="0.7" right="0.7" top="0.75" bottom="0.75" header="0.3" footer="0.3"/>
  <tableParts count="1">
    <tablePart r:id="rId5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E4CC8FA0FD34A88BE0C380B684BAB" ma:contentTypeVersion="10" ma:contentTypeDescription="Create a new document." ma:contentTypeScope="" ma:versionID="f890aeb844cf6e9ce28b67625203f3af">
  <xsd:schema xmlns:xsd="http://www.w3.org/2001/XMLSchema" xmlns:xs="http://www.w3.org/2001/XMLSchema" xmlns:p="http://schemas.microsoft.com/office/2006/metadata/properties" xmlns:ns3="765227eb-2557-40de-b741-36f4bef2b5cf" targetNamespace="http://schemas.microsoft.com/office/2006/metadata/properties" ma:root="true" ma:fieldsID="db1bb154309f27afb910f7fbccc6c9bd" ns3:_="">
    <xsd:import namespace="765227eb-2557-40de-b741-36f4bef2b5c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227eb-2557-40de-b741-36f4bef2b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64AA6C-83A3-455E-8632-F4BDD935E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227eb-2557-40de-b741-36f4bef2b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E5C91B-E239-4128-ADC2-8B8C3124D7D5}">
  <ds:schemaRef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elements/1.1/"/>
    <ds:schemaRef ds:uri="765227eb-2557-40de-b741-36f4bef2b5cf"/>
    <ds:schemaRef ds:uri="http://www.w3.org/XML/1998/namespace"/>
  </ds:schemaRefs>
</ds:datastoreItem>
</file>

<file path=customXml/itemProps3.xml><?xml version="1.0" encoding="utf-8"?>
<ds:datastoreItem xmlns:ds="http://schemas.openxmlformats.org/officeDocument/2006/customXml" ds:itemID="{68C8B753-20B4-4683-A5A0-FDC1198658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May 12 Meeting</vt:lpstr>
      <vt:lpstr>May 13 Meeting</vt:lpstr>
      <vt:lpstr>June 3 Meeting</vt:lpstr>
      <vt:lpstr>full-list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 Consulting</dc:creator>
  <cp:lastModifiedBy>Celia Johnson</cp:lastModifiedBy>
  <dcterms:created xsi:type="dcterms:W3CDTF">2020-04-28T18:53:31Z</dcterms:created>
  <dcterms:modified xsi:type="dcterms:W3CDTF">2020-10-25T22:02:54Z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0x010100E99E4CC8FA0FD34A88BE0C380B684BAB</vt:lpwstr>
  </property>
</Properties>
</file>