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996" windowHeight="7296"/>
  </bookViews>
  <sheets>
    <sheet name="EEPS - PY7" sheetId="1" r:id="rId1"/>
    <sheet name="IPA - PY7" sheetId="2" r:id="rId2"/>
  </sheets>
  <definedNames>
    <definedName name="_xlnm.Print_Area" localSheetId="0">'EEPS - PY7'!$A$1:$S$28</definedName>
    <definedName name="_xlnm.Print_Area" localSheetId="1">'IPA - PY7'!$A$1:$S$19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/>
  <c r="K6" i="2"/>
  <c r="O4" i="2" l="1"/>
  <c r="O5" i="2"/>
  <c r="O6" i="2"/>
  <c r="O3" i="2"/>
  <c r="K4" i="2" l="1"/>
  <c r="K5" i="2"/>
  <c r="K3" i="2"/>
  <c r="J4" i="2"/>
  <c r="J5" i="2"/>
  <c r="J6" i="2"/>
  <c r="J3" i="2"/>
  <c r="O5" i="1" l="1"/>
  <c r="O4" i="1"/>
  <c r="O6" i="1"/>
  <c r="O7" i="1"/>
  <c r="O8" i="1"/>
  <c r="O9" i="1"/>
  <c r="O10" i="1"/>
  <c r="O12" i="1"/>
  <c r="O13" i="1"/>
  <c r="O14" i="1"/>
  <c r="O15" i="1"/>
  <c r="O3" i="1"/>
  <c r="K4" i="1" l="1"/>
  <c r="K5" i="1"/>
  <c r="K6" i="1"/>
  <c r="K7" i="1"/>
  <c r="K8" i="1"/>
  <c r="K9" i="1"/>
  <c r="K3" i="1"/>
  <c r="K12" i="1"/>
  <c r="K13" i="1"/>
  <c r="K14" i="1"/>
  <c r="K15" i="1"/>
  <c r="K10" i="1"/>
  <c r="J4" i="1"/>
  <c r="J5" i="1"/>
  <c r="J6" i="1"/>
  <c r="J7" i="1"/>
  <c r="J8" i="1"/>
  <c r="J9" i="1"/>
  <c r="J10" i="1"/>
  <c r="J12" i="1"/>
  <c r="J13" i="1"/>
  <c r="J14" i="1"/>
  <c r="J15" i="1"/>
  <c r="J3" i="1"/>
  <c r="H16" i="1"/>
  <c r="J16" i="1" l="1"/>
  <c r="I11" i="1"/>
  <c r="I4" i="1"/>
  <c r="I3" i="1"/>
  <c r="I5" i="1"/>
  <c r="L7" i="2" l="1"/>
  <c r="H7" i="2"/>
  <c r="J7" i="2" s="1"/>
  <c r="I4" i="2" l="1"/>
  <c r="I3" i="2"/>
  <c r="I6" i="2"/>
  <c r="I5" i="2"/>
  <c r="I7" i="2"/>
  <c r="L16" i="1"/>
  <c r="M11" i="1" s="1"/>
  <c r="M5" i="1" l="1"/>
  <c r="M9" i="1"/>
  <c r="M14" i="1"/>
  <c r="M6" i="1"/>
  <c r="M10" i="1"/>
  <c r="M15" i="1"/>
  <c r="M7" i="1"/>
  <c r="M12" i="1"/>
  <c r="M16" i="1"/>
  <c r="M4" i="1"/>
  <c r="M8" i="1"/>
  <c r="M13" i="1"/>
  <c r="M3" i="1"/>
  <c r="I12" i="1"/>
  <c r="I14" i="1"/>
  <c r="I13" i="1"/>
  <c r="I15" i="1"/>
  <c r="I8" i="1"/>
  <c r="I9" i="1"/>
  <c r="I10" i="1"/>
  <c r="I7" i="1"/>
  <c r="I6" i="1"/>
  <c r="I16" i="1"/>
</calcChain>
</file>

<file path=xl/sharedStrings.xml><?xml version="1.0" encoding="utf-8"?>
<sst xmlns="http://schemas.openxmlformats.org/spreadsheetml/2006/main" count="199" uniqueCount="97">
  <si>
    <t>Program Name</t>
  </si>
  <si>
    <t>Actual/Est. completion</t>
  </si>
  <si>
    <t>Expected Changes (i.e. baseline changes?)</t>
  </si>
  <si>
    <t>Target Market (ie MF, SBus, Mod-Low)</t>
  </si>
  <si>
    <t>EEPS</t>
  </si>
  <si>
    <t>Res</t>
  </si>
  <si>
    <t>All Res</t>
  </si>
  <si>
    <t xml:space="preserve"> Major changes made throughout the Year</t>
  </si>
  <si>
    <t>Type of Program</t>
  </si>
  <si>
    <t>C/I</t>
  </si>
  <si>
    <t>DI/Rebate</t>
  </si>
  <si>
    <t>Behavior</t>
  </si>
  <si>
    <t>All C/I</t>
  </si>
  <si>
    <t>Totals</t>
  </si>
  <si>
    <t>Program Total</t>
  </si>
  <si>
    <t>% of Cust Class Pgm Budget</t>
  </si>
  <si>
    <t>Budget as % of Portfolio Budget</t>
  </si>
  <si>
    <t>Customer Class</t>
  </si>
  <si>
    <t>Joint (Y/N)</t>
  </si>
  <si>
    <t>Participation Status (waiting list? Forecast for future? Other comments?)</t>
  </si>
  <si>
    <t>(Designate Ex Post or Ex Ante)</t>
  </si>
  <si>
    <t>(Designate Ex Post or Ex Ante and Pgm Year)</t>
  </si>
  <si>
    <t>(Designate Ex Post or Ex Ante )</t>
  </si>
  <si>
    <r>
      <t xml:space="preserve">Year </t>
    </r>
    <r>
      <rPr>
        <i/>
        <sz val="11"/>
        <color theme="5" tint="-0.249977111117893"/>
        <rFont val="Calibri"/>
        <family val="2"/>
        <scheme val="minor"/>
      </rPr>
      <t>EPY7</t>
    </r>
  </si>
  <si>
    <r>
      <t xml:space="preserve"> Utility (Electric) </t>
    </r>
    <r>
      <rPr>
        <i/>
        <sz val="11"/>
        <color theme="5" tint="-0.249977111117893"/>
        <rFont val="Calibri"/>
        <family val="2"/>
        <scheme val="minor"/>
      </rPr>
      <t>ComEd</t>
    </r>
  </si>
  <si>
    <t>Residential Lighting Program</t>
  </si>
  <si>
    <t>Complete System Replacement Program</t>
  </si>
  <si>
    <t>Elementary Education Kits Program</t>
  </si>
  <si>
    <t>Residential Joint New Construction</t>
  </si>
  <si>
    <t>SF Home Performance Program</t>
  </si>
  <si>
    <t>MF Comprehensive EE Program</t>
  </si>
  <si>
    <t>Incentive Program</t>
  </si>
  <si>
    <t>Large C &amp; I Pilot Program</t>
  </si>
  <si>
    <t>C &amp; I Optimization Program</t>
  </si>
  <si>
    <t>C &amp; I New Construction Program</t>
  </si>
  <si>
    <t>C &amp; I Small Business Direct Install Program</t>
  </si>
  <si>
    <t>Savings (Net MWh)</t>
  </si>
  <si>
    <t>Appliance Recycling Program</t>
  </si>
  <si>
    <t>N</t>
  </si>
  <si>
    <t>Y</t>
  </si>
  <si>
    <t>Discount/Rebate</t>
  </si>
  <si>
    <t>Recycle</t>
  </si>
  <si>
    <t>Education/Behavior</t>
  </si>
  <si>
    <t>Codes/Incentive</t>
  </si>
  <si>
    <t>AC/Rebate</t>
  </si>
  <si>
    <t>Education/DI/Rebate</t>
  </si>
  <si>
    <t>Education/DI/Incentive</t>
  </si>
  <si>
    <t>Education/Incentive</t>
  </si>
  <si>
    <t>Switched to IPA in PY8</t>
  </si>
  <si>
    <t>8,303,000 Bulbs</t>
  </si>
  <si>
    <t>40,000 Units</t>
  </si>
  <si>
    <t>3,356 Projects</t>
  </si>
  <si>
    <t>33,689 Units</t>
  </si>
  <si>
    <t xml:space="preserve">7,325 Assessments </t>
  </si>
  <si>
    <t>12,920 Kits</t>
  </si>
  <si>
    <t>374 Units</t>
  </si>
  <si>
    <t>3,712 Projects</t>
  </si>
  <si>
    <t>475 Projects</t>
  </si>
  <si>
    <t>17,000,000 Sq. Ft.</t>
  </si>
  <si>
    <t>Participation (PY7 As Filed - 2/27/2014)</t>
  </si>
  <si>
    <t>More emphasis is being placed on LED products</t>
  </si>
  <si>
    <t>SBus</t>
  </si>
  <si>
    <t>TRC (Final PY6)</t>
  </si>
  <si>
    <t>IPA</t>
  </si>
  <si>
    <t>Accelerate Group (CUB)</t>
  </si>
  <si>
    <t>Home Energy Reports</t>
  </si>
  <si>
    <t>Small Business Energy Services</t>
  </si>
  <si>
    <t>DI/Audit</t>
  </si>
  <si>
    <t>Elevate (CNT - Retro Chgo)</t>
  </si>
  <si>
    <t>Budget ($)</t>
  </si>
  <si>
    <r>
      <t>Year E</t>
    </r>
    <r>
      <rPr>
        <i/>
        <sz val="11"/>
        <color theme="5" tint="-0.249977111117893"/>
        <rFont val="Calibri"/>
        <family val="2"/>
        <scheme val="minor"/>
      </rPr>
      <t>PY7</t>
    </r>
  </si>
  <si>
    <t>TRC (As Filed IPA)</t>
  </si>
  <si>
    <t>Participation (As Filed)</t>
  </si>
  <si>
    <t>1,843,290 Lamps</t>
  </si>
  <si>
    <t>N/A</t>
  </si>
  <si>
    <t>$/Net MWh Saved 1st Yr (Budget / Net MWh Saved)</t>
  </si>
  <si>
    <t>% of Program Savings (Net MWh)</t>
  </si>
  <si>
    <t>Budget as % of Program Total Budget</t>
  </si>
  <si>
    <t>Res &amp; C/I</t>
  </si>
  <si>
    <t>Portfolio Total (EEPS)</t>
  </si>
  <si>
    <t>Portfolio Total (IPA)</t>
  </si>
  <si>
    <t>First 100,000 MWh = Small Business IPA; Remaining = EEPS.</t>
  </si>
  <si>
    <t>$/Net MWh Saved  Lifetime (DSMore  Info - PY7-9 As Filed 2-17-2014)</t>
  </si>
  <si>
    <t>$/Net MWh Saved  Lifetime (DSMore  Info - PY7)</t>
  </si>
  <si>
    <t>MF</t>
  </si>
  <si>
    <t>Unit level savings expected to deteriorate as older vintages are depleted</t>
  </si>
  <si>
    <t>C &amp; I Midstream Incentive Program</t>
  </si>
  <si>
    <t>EISA Phase II may cause significant baseline shift in 2020, affecting program size and savings potential</t>
  </si>
  <si>
    <t>Developing in-program tracks for smaller customers and MCBx, plus enhanced industrial optimization</t>
  </si>
  <si>
    <t>IIEC 2018 may impact savings in latter years of next portfolio</t>
  </si>
  <si>
    <t>Program is tied to building construction market and its boom-and-bust cycles</t>
  </si>
  <si>
    <t>Looking to expand into non-lighting products</t>
  </si>
  <si>
    <t>EISA Phase II and DOE LFL rulemaking may impact savings potential in latter years of next portfolio</t>
  </si>
  <si>
    <t>Program is highly subscribed for PY8</t>
  </si>
  <si>
    <t>Redesigning implementation process to encourage deeper savings at participant sites</t>
  </si>
  <si>
    <t>Program may reach high saturation during next plan cycle; will rely on potential study efforts for sizing</t>
  </si>
  <si>
    <t>Program is currently waitlisting new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</si>
</sst>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%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3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1" fillId="0" borderId="1" xfId="0" applyNumberFormat="1" applyFont="1" applyFill="1" applyBorder="1"/>
    <xf numFmtId="0" fontId="0" fillId="0" borderId="1" xfId="0" applyFill="1" applyBorder="1" applyAlignment="1">
      <alignment wrapText="1"/>
    </xf>
    <xf numFmtId="166" fontId="3" fillId="0" borderId="1" xfId="0" applyNumberFormat="1" applyFont="1" applyFill="1" applyBorder="1"/>
    <xf numFmtId="0" fontId="3" fillId="0" borderId="1" xfId="0" applyFont="1" applyFill="1" applyBorder="1"/>
    <xf numFmtId="164" fontId="0" fillId="0" borderId="1" xfId="0" applyNumberFormat="1" applyFon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Fill="1" applyBorder="1"/>
    <xf numFmtId="164" fontId="1" fillId="0" borderId="1" xfId="0" applyNumberFormat="1" applyFont="1" applyFill="1" applyBorder="1"/>
    <xf numFmtId="166" fontId="1" fillId="0" borderId="1" xfId="0" applyNumberFormat="1" applyFont="1" applyFill="1" applyBorder="1"/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3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6" fontId="3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10" fontId="5" fillId="0" borderId="1" xfId="1" applyNumberFormat="1" applyFont="1" applyFill="1" applyBorder="1"/>
    <xf numFmtId="0" fontId="3" fillId="2" borderId="1" xfId="0" applyFont="1" applyFill="1" applyBorder="1"/>
    <xf numFmtId="0" fontId="0" fillId="2" borderId="1" xfId="0" applyFont="1" applyFill="1" applyBorder="1" applyAlignment="1">
      <alignment horizontal="center"/>
    </xf>
    <xf numFmtId="3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center"/>
    </xf>
    <xf numFmtId="166" fontId="0" fillId="2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165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3" fontId="0" fillId="3" borderId="1" xfId="0" applyNumberFormat="1" applyFill="1" applyBorder="1"/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workbookViewId="0">
      <pane xSplit="5" topLeftCell="Q1" activePane="topRight" state="frozen"/>
      <selection pane="topRight" activeCell="R10" sqref="R10"/>
    </sheetView>
  </sheetViews>
  <sheetFormatPr defaultRowHeight="14.4" x14ac:dyDescent="0.3"/>
  <cols>
    <col min="1" max="1" width="7.109375" customWidth="1"/>
    <col min="2" max="2" width="37.6640625" customWidth="1"/>
    <col min="4" max="4" width="20.6640625" customWidth="1"/>
    <col min="5" max="5" width="13" customWidth="1"/>
    <col min="6" max="6" width="8.5546875" customWidth="1"/>
    <col min="7" max="7" width="18.5546875" customWidth="1"/>
    <col min="8" max="8" width="14.6640625" customWidth="1"/>
    <col min="9" max="9" width="17.5546875" customWidth="1"/>
    <col min="10" max="10" width="13" customWidth="1"/>
    <col min="11" max="11" width="13.33203125" customWidth="1"/>
    <col min="12" max="12" width="12.88671875" customWidth="1"/>
    <col min="13" max="13" width="13.109375" style="11" customWidth="1"/>
    <col min="14" max="14" width="14.109375" style="11" customWidth="1"/>
    <col min="15" max="15" width="15.109375" customWidth="1"/>
    <col min="16" max="16" width="16.44140625" customWidth="1"/>
    <col min="17" max="17" width="52.109375" customWidth="1"/>
    <col min="18" max="18" width="43.6640625" customWidth="1"/>
    <col min="19" max="19" width="78.5546875" customWidth="1"/>
  </cols>
  <sheetData>
    <row r="1" spans="1:19" s="10" customFormat="1" ht="75" x14ac:dyDescent="0.25">
      <c r="A1" s="79" t="s">
        <v>23</v>
      </c>
      <c r="B1" s="79"/>
      <c r="C1" s="79" t="s">
        <v>24</v>
      </c>
      <c r="D1" s="79"/>
      <c r="E1" s="79"/>
      <c r="F1" s="12"/>
      <c r="G1" s="13" t="s">
        <v>59</v>
      </c>
      <c r="H1" s="13" t="s">
        <v>69</v>
      </c>
      <c r="I1" s="13" t="s">
        <v>77</v>
      </c>
      <c r="J1" s="13" t="s">
        <v>16</v>
      </c>
      <c r="K1" s="13" t="s">
        <v>15</v>
      </c>
      <c r="L1" s="13" t="s">
        <v>36</v>
      </c>
      <c r="M1" s="13" t="s">
        <v>76</v>
      </c>
      <c r="N1" s="13" t="s">
        <v>62</v>
      </c>
      <c r="O1" s="13" t="s">
        <v>75</v>
      </c>
      <c r="P1" s="13" t="s">
        <v>82</v>
      </c>
      <c r="Q1" s="25"/>
      <c r="R1" s="9"/>
      <c r="S1" s="9"/>
    </row>
    <row r="2" spans="1:19" s="1" customFormat="1" ht="60" x14ac:dyDescent="0.25">
      <c r="A2" s="12" t="s">
        <v>4</v>
      </c>
      <c r="B2" s="2" t="s">
        <v>0</v>
      </c>
      <c r="C2" s="2" t="s">
        <v>17</v>
      </c>
      <c r="D2" s="2" t="s">
        <v>8</v>
      </c>
      <c r="E2" s="2" t="s">
        <v>3</v>
      </c>
      <c r="F2" s="2" t="s">
        <v>18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21</v>
      </c>
      <c r="O2" s="13" t="s">
        <v>22</v>
      </c>
      <c r="P2" s="13" t="s">
        <v>20</v>
      </c>
      <c r="Q2" s="13" t="s">
        <v>19</v>
      </c>
      <c r="R2" s="2" t="s">
        <v>7</v>
      </c>
      <c r="S2" s="2" t="s">
        <v>2</v>
      </c>
    </row>
    <row r="3" spans="1:19" s="7" customFormat="1" ht="15" x14ac:dyDescent="0.25">
      <c r="A3" s="6" t="s">
        <v>4</v>
      </c>
      <c r="B3" s="6" t="s">
        <v>25</v>
      </c>
      <c r="C3" s="6" t="s">
        <v>5</v>
      </c>
      <c r="D3" s="40" t="s">
        <v>40</v>
      </c>
      <c r="E3" s="6" t="s">
        <v>6</v>
      </c>
      <c r="F3" s="40" t="s">
        <v>38</v>
      </c>
      <c r="G3" s="49" t="s">
        <v>49</v>
      </c>
      <c r="H3" s="14">
        <v>19737397</v>
      </c>
      <c r="I3" s="64">
        <f t="shared" ref="I3:I10" si="0">+H3/$H$16</f>
        <v>0.17979539901013497</v>
      </c>
      <c r="J3" s="64">
        <f t="shared" ref="J3:J10" si="1">+H3/$H$17</f>
        <v>0.15403158582133786</v>
      </c>
      <c r="K3" s="64">
        <f t="shared" ref="K3:K9" si="2">+H3/SUM($H$3:$H$9)</f>
        <v>0.60959758535399067</v>
      </c>
      <c r="L3" s="15">
        <v>212448</v>
      </c>
      <c r="M3" s="62">
        <f t="shared" ref="M3:M10" si="3">L3/$L$16</f>
        <v>0.29145305359795975</v>
      </c>
      <c r="N3" s="16">
        <v>7.27</v>
      </c>
      <c r="O3" s="26">
        <f>H3/L3</f>
        <v>92.904602538032833</v>
      </c>
      <c r="P3" s="26">
        <v>17.04</v>
      </c>
      <c r="Q3" s="27" t="s">
        <v>48</v>
      </c>
      <c r="R3" s="6" t="s">
        <v>60</v>
      </c>
      <c r="S3" s="6" t="s">
        <v>87</v>
      </c>
    </row>
    <row r="4" spans="1:19" s="7" customFormat="1" ht="15" x14ac:dyDescent="0.25">
      <c r="A4" s="6" t="s">
        <v>4</v>
      </c>
      <c r="B4" s="6" t="s">
        <v>37</v>
      </c>
      <c r="C4" s="6" t="s">
        <v>5</v>
      </c>
      <c r="D4" s="40" t="s">
        <v>41</v>
      </c>
      <c r="E4" s="6" t="s">
        <v>6</v>
      </c>
      <c r="F4" s="40" t="s">
        <v>38</v>
      </c>
      <c r="G4" s="49" t="s">
        <v>50</v>
      </c>
      <c r="H4" s="14">
        <v>5792346</v>
      </c>
      <c r="I4" s="64">
        <f t="shared" si="0"/>
        <v>5.2764665992924967E-2</v>
      </c>
      <c r="J4" s="64">
        <f t="shared" si="1"/>
        <v>4.5203743938771815E-2</v>
      </c>
      <c r="K4" s="64">
        <f t="shared" si="2"/>
        <v>0.17889897716172232</v>
      </c>
      <c r="L4" s="15">
        <v>16928</v>
      </c>
      <c r="M4" s="62">
        <f t="shared" si="3"/>
        <v>2.322317598332892E-2</v>
      </c>
      <c r="N4" s="16">
        <v>2.42</v>
      </c>
      <c r="O4" s="26">
        <f t="shared" ref="O4:O15" si="4">H4/L4</f>
        <v>342.17544896030245</v>
      </c>
      <c r="P4" s="26">
        <v>26.59</v>
      </c>
      <c r="Q4" s="27"/>
      <c r="R4" s="6"/>
      <c r="S4" s="6" t="s">
        <v>85</v>
      </c>
    </row>
    <row r="5" spans="1:19" s="7" customFormat="1" ht="15" x14ac:dyDescent="0.25">
      <c r="A5" s="6" t="s">
        <v>4</v>
      </c>
      <c r="B5" s="6" t="s">
        <v>26</v>
      </c>
      <c r="C5" s="6" t="s">
        <v>5</v>
      </c>
      <c r="D5" s="40" t="s">
        <v>44</v>
      </c>
      <c r="E5" s="6" t="s">
        <v>6</v>
      </c>
      <c r="F5" s="40" t="s">
        <v>39</v>
      </c>
      <c r="G5" s="49" t="s">
        <v>51</v>
      </c>
      <c r="H5" s="14">
        <v>2592812</v>
      </c>
      <c r="I5" s="64">
        <f t="shared" si="0"/>
        <v>2.3618903146056497E-2</v>
      </c>
      <c r="J5" s="64">
        <f t="shared" si="1"/>
        <v>2.0234428283354419E-2</v>
      </c>
      <c r="K5" s="64">
        <f t="shared" si="2"/>
        <v>8.0080059922635755E-2</v>
      </c>
      <c r="L5" s="15">
        <v>3889</v>
      </c>
      <c r="M5" s="62">
        <f t="shared" si="3"/>
        <v>5.3352393312361872E-3</v>
      </c>
      <c r="N5" s="16">
        <v>2.6</v>
      </c>
      <c r="O5" s="26">
        <f t="shared" si="4"/>
        <v>666.70403702751355</v>
      </c>
      <c r="P5" s="26">
        <v>27.95</v>
      </c>
      <c r="Q5" s="27"/>
      <c r="R5" s="6"/>
      <c r="S5" s="6"/>
    </row>
    <row r="6" spans="1:19" s="5" customFormat="1" ht="15" x14ac:dyDescent="0.25">
      <c r="A6" s="4" t="s">
        <v>4</v>
      </c>
      <c r="B6" s="4" t="s">
        <v>30</v>
      </c>
      <c r="C6" s="4" t="s">
        <v>84</v>
      </c>
      <c r="D6" s="40" t="s">
        <v>45</v>
      </c>
      <c r="E6" s="4" t="s">
        <v>78</v>
      </c>
      <c r="F6" s="41" t="s">
        <v>39</v>
      </c>
      <c r="G6" s="50" t="s">
        <v>52</v>
      </c>
      <c r="H6" s="28">
        <v>1332526</v>
      </c>
      <c r="I6" s="64">
        <f t="shared" si="0"/>
        <v>1.213848228625989E-2</v>
      </c>
      <c r="J6" s="64">
        <f t="shared" si="1"/>
        <v>1.0399096341233044E-2</v>
      </c>
      <c r="K6" s="64">
        <f t="shared" si="2"/>
        <v>4.1155610946134978E-2</v>
      </c>
      <c r="L6" s="17">
        <v>9113</v>
      </c>
      <c r="M6" s="62">
        <f t="shared" si="3"/>
        <v>1.2501937779777672E-2</v>
      </c>
      <c r="N6" s="18">
        <v>2.81</v>
      </c>
      <c r="O6" s="26">
        <f t="shared" si="4"/>
        <v>146.2225392296719</v>
      </c>
      <c r="P6" s="29">
        <v>52.47</v>
      </c>
      <c r="Q6" s="30"/>
      <c r="R6" s="4"/>
      <c r="S6" s="4"/>
    </row>
    <row r="7" spans="1:19" ht="15" x14ac:dyDescent="0.25">
      <c r="A7" s="4" t="s">
        <v>4</v>
      </c>
      <c r="B7" s="3" t="s">
        <v>27</v>
      </c>
      <c r="C7" s="3" t="s">
        <v>5</v>
      </c>
      <c r="D7" s="42" t="s">
        <v>42</v>
      </c>
      <c r="E7" s="3" t="s">
        <v>6</v>
      </c>
      <c r="F7" s="42" t="s">
        <v>39</v>
      </c>
      <c r="G7" s="51" t="s">
        <v>54</v>
      </c>
      <c r="H7" s="31">
        <v>208079</v>
      </c>
      <c r="I7" s="64">
        <f t="shared" si="0"/>
        <v>1.8954701489071672E-3</v>
      </c>
      <c r="J7" s="64">
        <f t="shared" si="1"/>
        <v>1.6238584219650726E-3</v>
      </c>
      <c r="K7" s="64">
        <f t="shared" si="2"/>
        <v>6.4266050869257489E-3</v>
      </c>
      <c r="L7" s="19">
        <v>1460</v>
      </c>
      <c r="M7" s="62">
        <f t="shared" si="3"/>
        <v>2.0029440533825748E-3</v>
      </c>
      <c r="N7" s="20">
        <v>1.1100000000000001</v>
      </c>
      <c r="O7" s="26">
        <f t="shared" si="4"/>
        <v>142.51986301369863</v>
      </c>
      <c r="P7" s="32">
        <v>88</v>
      </c>
      <c r="Q7" s="33"/>
      <c r="R7" s="3"/>
      <c r="S7" s="3"/>
    </row>
    <row r="8" spans="1:19" ht="15" x14ac:dyDescent="0.25">
      <c r="A8" s="4" t="s">
        <v>4</v>
      </c>
      <c r="B8" s="3" t="s">
        <v>29</v>
      </c>
      <c r="C8" s="3" t="s">
        <v>5</v>
      </c>
      <c r="D8" s="42" t="s">
        <v>46</v>
      </c>
      <c r="E8" s="3" t="s">
        <v>6</v>
      </c>
      <c r="F8" s="42" t="s">
        <v>39</v>
      </c>
      <c r="G8" s="51" t="s">
        <v>53</v>
      </c>
      <c r="H8" s="31">
        <v>2492767</v>
      </c>
      <c r="I8" s="64">
        <f t="shared" si="0"/>
        <v>2.2707555479797924E-2</v>
      </c>
      <c r="J8" s="64">
        <f t="shared" si="1"/>
        <v>1.9453672340537048E-2</v>
      </c>
      <c r="K8" s="64">
        <f t="shared" si="2"/>
        <v>7.6990129146721389E-2</v>
      </c>
      <c r="L8" s="19">
        <v>4283</v>
      </c>
      <c r="M8" s="62">
        <f t="shared" si="3"/>
        <v>5.875759849751758E-3</v>
      </c>
      <c r="N8" s="20">
        <v>2.06</v>
      </c>
      <c r="O8" s="26">
        <f t="shared" si="4"/>
        <v>582.01424235349054</v>
      </c>
      <c r="P8" s="32">
        <v>49.02</v>
      </c>
      <c r="Q8" s="33"/>
      <c r="R8" s="3"/>
      <c r="S8" s="3"/>
    </row>
    <row r="9" spans="1:19" ht="15" x14ac:dyDescent="0.25">
      <c r="A9" s="4" t="s">
        <v>4</v>
      </c>
      <c r="B9" s="3" t="s">
        <v>28</v>
      </c>
      <c r="C9" s="3" t="s">
        <v>5</v>
      </c>
      <c r="D9" s="42" t="s">
        <v>43</v>
      </c>
      <c r="E9" s="3" t="s">
        <v>6</v>
      </c>
      <c r="F9" s="42" t="s">
        <v>39</v>
      </c>
      <c r="G9" s="51" t="s">
        <v>55</v>
      </c>
      <c r="H9" s="31">
        <v>221821</v>
      </c>
      <c r="I9" s="64">
        <f t="shared" si="0"/>
        <v>2.020651213725252E-3</v>
      </c>
      <c r="J9" s="64">
        <f t="shared" si="1"/>
        <v>1.7311016441770403E-3</v>
      </c>
      <c r="K9" s="64">
        <f t="shared" si="2"/>
        <v>6.8510323818691777E-3</v>
      </c>
      <c r="L9" s="19">
        <v>379</v>
      </c>
      <c r="M9" s="62">
        <f t="shared" si="3"/>
        <v>5.1994232618629847E-4</v>
      </c>
      <c r="N9" s="20">
        <v>6.06</v>
      </c>
      <c r="O9" s="26">
        <f t="shared" si="4"/>
        <v>585.27968337730874</v>
      </c>
      <c r="P9" s="32">
        <v>71.819999999999993</v>
      </c>
      <c r="Q9" s="33"/>
      <c r="R9" s="3"/>
      <c r="S9" s="3"/>
    </row>
    <row r="10" spans="1:19" ht="15" x14ac:dyDescent="0.25">
      <c r="A10" s="45" t="s">
        <v>4</v>
      </c>
      <c r="B10" s="39" t="s">
        <v>31</v>
      </c>
      <c r="C10" s="39" t="s">
        <v>9</v>
      </c>
      <c r="D10" s="43" t="s">
        <v>47</v>
      </c>
      <c r="E10" s="39" t="s">
        <v>12</v>
      </c>
      <c r="F10" s="43" t="s">
        <v>38</v>
      </c>
      <c r="G10" s="52" t="s">
        <v>56</v>
      </c>
      <c r="H10" s="46">
        <v>33397718</v>
      </c>
      <c r="I10" s="65">
        <f t="shared" si="0"/>
        <v>0.30423241898807463</v>
      </c>
      <c r="J10" s="65">
        <f t="shared" si="1"/>
        <v>0.26063738122883379</v>
      </c>
      <c r="K10" s="65">
        <f>+H10/SUM($H$10:$H$15)</f>
        <v>0.4314993126934919</v>
      </c>
      <c r="L10" s="44">
        <v>198758</v>
      </c>
      <c r="M10" s="63">
        <f t="shared" si="3"/>
        <v>0.27267202339877655</v>
      </c>
      <c r="N10" s="47">
        <v>1.26</v>
      </c>
      <c r="O10" s="53">
        <f t="shared" si="4"/>
        <v>168.03206914941788</v>
      </c>
      <c r="P10" s="48">
        <v>11.148999999999999</v>
      </c>
      <c r="Q10" s="39" t="s">
        <v>96</v>
      </c>
      <c r="R10" s="39"/>
      <c r="S10" s="39"/>
    </row>
    <row r="11" spans="1:19" ht="15" x14ac:dyDescent="0.25">
      <c r="A11" s="68" t="s">
        <v>4</v>
      </c>
      <c r="B11" s="71" t="s">
        <v>32</v>
      </c>
      <c r="C11" s="71" t="s">
        <v>9</v>
      </c>
      <c r="D11" s="72" t="s">
        <v>47</v>
      </c>
      <c r="E11" s="71" t="s">
        <v>12</v>
      </c>
      <c r="F11" s="72" t="s">
        <v>38</v>
      </c>
      <c r="G11" s="73" t="s">
        <v>74</v>
      </c>
      <c r="H11" s="74">
        <v>4025</v>
      </c>
      <c r="I11" s="69">
        <f t="shared" ref="I11" si="5">+H11/$H$16</f>
        <v>3.6665244207014394E-5</v>
      </c>
      <c r="J11" s="69">
        <f t="shared" ref="J11" si="6">+H11/$H$17</f>
        <v>3.1411291617171445E-5</v>
      </c>
      <c r="K11" s="69">
        <f t="shared" ref="K11" si="7">+H11/SUM($H$10:$H$15)</f>
        <v>5.2003095947792148E-5</v>
      </c>
      <c r="L11" s="75">
        <v>0</v>
      </c>
      <c r="M11" s="70">
        <f t="shared" ref="M11" si="8">L11/$L$16</f>
        <v>0</v>
      </c>
      <c r="N11" s="76" t="s">
        <v>74</v>
      </c>
      <c r="O11" s="77" t="s">
        <v>74</v>
      </c>
      <c r="P11" s="77" t="s">
        <v>74</v>
      </c>
      <c r="Q11" s="71"/>
      <c r="R11" s="71"/>
      <c r="S11" s="71"/>
    </row>
    <row r="12" spans="1:19" ht="15" x14ac:dyDescent="0.25">
      <c r="A12" s="45" t="s">
        <v>4</v>
      </c>
      <c r="B12" s="39" t="s">
        <v>33</v>
      </c>
      <c r="C12" s="39" t="s">
        <v>9</v>
      </c>
      <c r="D12" s="43" t="s">
        <v>47</v>
      </c>
      <c r="E12" s="39" t="s">
        <v>12</v>
      </c>
      <c r="F12" s="43" t="s">
        <v>38</v>
      </c>
      <c r="G12" s="52" t="s">
        <v>57</v>
      </c>
      <c r="H12" s="46">
        <v>7062019</v>
      </c>
      <c r="I12" s="65">
        <f>+H12/$H$16</f>
        <v>6.4330596578776544E-2</v>
      </c>
      <c r="J12" s="65">
        <f>+H12/$H$17</f>
        <v>5.5112332475777757E-2</v>
      </c>
      <c r="K12" s="65">
        <f>+H12/SUM($H$10:$H$15)</f>
        <v>9.1241453824131957E-2</v>
      </c>
      <c r="L12" s="44">
        <v>25855</v>
      </c>
      <c r="M12" s="63">
        <f>L12/$L$16</f>
        <v>3.5469944178223606E-2</v>
      </c>
      <c r="N12" s="47">
        <v>3.9</v>
      </c>
      <c r="O12" s="53">
        <f t="shared" si="4"/>
        <v>273.13939276735641</v>
      </c>
      <c r="P12" s="48">
        <v>15.02</v>
      </c>
      <c r="Q12" s="39"/>
      <c r="R12" s="39" t="s">
        <v>88</v>
      </c>
      <c r="S12" s="39"/>
    </row>
    <row r="13" spans="1:19" ht="15" x14ac:dyDescent="0.25">
      <c r="A13" s="45" t="s">
        <v>4</v>
      </c>
      <c r="B13" s="39" t="s">
        <v>34</v>
      </c>
      <c r="C13" s="39" t="s">
        <v>9</v>
      </c>
      <c r="D13" s="43" t="s">
        <v>47</v>
      </c>
      <c r="E13" s="39" t="s">
        <v>12</v>
      </c>
      <c r="F13" s="43" t="s">
        <v>39</v>
      </c>
      <c r="G13" s="52" t="s">
        <v>58</v>
      </c>
      <c r="H13" s="46">
        <v>5208425</v>
      </c>
      <c r="I13" s="65">
        <f>+H13/$H$16</f>
        <v>4.7445509207184829E-2</v>
      </c>
      <c r="J13" s="65">
        <f>+H13/$H$17</f>
        <v>4.0646796656190358E-2</v>
      </c>
      <c r="K13" s="65">
        <f>+H13/SUM($H$10:$H$15)</f>
        <v>6.7292975158230892E-2</v>
      </c>
      <c r="L13" s="44">
        <v>17471</v>
      </c>
      <c r="M13" s="63">
        <f>L13/$L$16</f>
        <v>2.3968106545648606E-2</v>
      </c>
      <c r="N13" s="47">
        <v>3.27</v>
      </c>
      <c r="O13" s="53">
        <f t="shared" si="4"/>
        <v>298.11831034285387</v>
      </c>
      <c r="P13" s="48">
        <v>15.68</v>
      </c>
      <c r="Q13" s="39" t="s">
        <v>90</v>
      </c>
      <c r="R13" s="39"/>
      <c r="S13" s="39" t="s">
        <v>89</v>
      </c>
    </row>
    <row r="14" spans="1:19" ht="15" x14ac:dyDescent="0.25">
      <c r="A14" s="45" t="s">
        <v>4</v>
      </c>
      <c r="B14" s="39" t="s">
        <v>86</v>
      </c>
      <c r="C14" s="39" t="s">
        <v>9</v>
      </c>
      <c r="D14" s="43" t="s">
        <v>47</v>
      </c>
      <c r="E14" s="39" t="s">
        <v>12</v>
      </c>
      <c r="F14" s="43" t="s">
        <v>38</v>
      </c>
      <c r="G14" s="52" t="s">
        <v>73</v>
      </c>
      <c r="H14" s="46">
        <v>15064043</v>
      </c>
      <c r="I14" s="65">
        <f>+H14/$H$16</f>
        <v>0.13722405350061259</v>
      </c>
      <c r="J14" s="65">
        <f>+H14/$H$17</f>
        <v>0.11756050872213918</v>
      </c>
      <c r="K14" s="65">
        <f>+H14/SUM($H$10:$H$15)</f>
        <v>0.19462779465606625</v>
      </c>
      <c r="L14" s="44">
        <v>155838</v>
      </c>
      <c r="M14" s="63">
        <f>L14/$L$16</f>
        <v>0.21379095574728332</v>
      </c>
      <c r="N14" s="47">
        <v>1.95</v>
      </c>
      <c r="O14" s="53">
        <f t="shared" si="4"/>
        <v>96.664760841386567</v>
      </c>
      <c r="P14" s="48">
        <v>8.2100000000000009</v>
      </c>
      <c r="Q14" s="39"/>
      <c r="R14" s="39" t="s">
        <v>91</v>
      </c>
      <c r="S14" s="39" t="s">
        <v>92</v>
      </c>
    </row>
    <row r="15" spans="1:19" x14ac:dyDescent="0.3">
      <c r="A15" s="45" t="s">
        <v>4</v>
      </c>
      <c r="B15" s="39" t="s">
        <v>35</v>
      </c>
      <c r="C15" s="39" t="s">
        <v>9</v>
      </c>
      <c r="D15" s="43" t="s">
        <v>45</v>
      </c>
      <c r="E15" s="39" t="s">
        <v>61</v>
      </c>
      <c r="F15" s="43" t="s">
        <v>38</v>
      </c>
      <c r="G15" s="52" t="s">
        <v>74</v>
      </c>
      <c r="H15" s="46">
        <v>16663008</v>
      </c>
      <c r="I15" s="65">
        <f>+H15/$H$16</f>
        <v>0.15178962920333774</v>
      </c>
      <c r="J15" s="65">
        <f>+H15/$H$17</f>
        <v>0.13003890770366727</v>
      </c>
      <c r="K15" s="65">
        <f>+H15/SUM($H$10:$H$15)</f>
        <v>0.21528646057213122</v>
      </c>
      <c r="L15" s="44">
        <v>82505</v>
      </c>
      <c r="M15" s="63">
        <f>L15/$L$16</f>
        <v>0.11318691720844475</v>
      </c>
      <c r="N15" s="47">
        <v>3.76</v>
      </c>
      <c r="O15" s="53">
        <f t="shared" si="4"/>
        <v>201.96361432640447</v>
      </c>
      <c r="P15" s="78">
        <v>24.25</v>
      </c>
      <c r="Q15" s="45" t="s">
        <v>93</v>
      </c>
      <c r="R15" s="39" t="s">
        <v>94</v>
      </c>
      <c r="S15" s="39" t="s">
        <v>95</v>
      </c>
    </row>
    <row r="16" spans="1:19" x14ac:dyDescent="0.3">
      <c r="A16" s="8" t="s">
        <v>13</v>
      </c>
      <c r="B16" s="8" t="s">
        <v>14</v>
      </c>
      <c r="C16" s="8"/>
      <c r="D16" s="8"/>
      <c r="E16" s="8"/>
      <c r="F16" s="8"/>
      <c r="G16" s="21"/>
      <c r="H16" s="34">
        <f>SUM(H3:H15)</f>
        <v>109776986</v>
      </c>
      <c r="I16" s="55">
        <f>+H16/$H$16</f>
        <v>1</v>
      </c>
      <c r="J16" s="66">
        <f>+H16/$H$17</f>
        <v>0.85670482486960176</v>
      </c>
      <c r="K16" s="24"/>
      <c r="L16" s="21">
        <f>SUM(L3:L15)</f>
        <v>728927</v>
      </c>
      <c r="M16" s="67">
        <f>L16/$L$16</f>
        <v>1</v>
      </c>
      <c r="N16" s="22"/>
      <c r="O16" s="35"/>
      <c r="P16" s="35"/>
      <c r="Q16" s="33"/>
      <c r="R16" s="3"/>
      <c r="S16" s="3"/>
    </row>
    <row r="17" spans="1:19" x14ac:dyDescent="0.3">
      <c r="A17" s="3"/>
      <c r="B17" s="8" t="s">
        <v>79</v>
      </c>
      <c r="C17" s="3"/>
      <c r="D17" s="3"/>
      <c r="E17" s="3"/>
      <c r="F17" s="3"/>
      <c r="G17" s="19"/>
      <c r="H17" s="34">
        <v>128138634</v>
      </c>
      <c r="I17" s="23"/>
      <c r="J17" s="23"/>
      <c r="K17" s="23"/>
      <c r="L17" s="19"/>
      <c r="M17" s="36"/>
      <c r="N17" s="20"/>
      <c r="O17" s="32"/>
      <c r="P17" s="32"/>
      <c r="Q17" s="33"/>
      <c r="R17" s="3"/>
      <c r="S17" s="3"/>
    </row>
    <row r="18" spans="1:19" x14ac:dyDescent="0.3">
      <c r="A18" s="3"/>
      <c r="B18" s="3"/>
      <c r="C18" s="3"/>
      <c r="D18" s="3"/>
      <c r="E18" s="3"/>
      <c r="F18" s="3"/>
      <c r="G18" s="19"/>
      <c r="H18" s="31"/>
      <c r="I18" s="23"/>
      <c r="J18" s="23"/>
      <c r="K18" s="23"/>
      <c r="L18" s="19"/>
      <c r="M18" s="36"/>
      <c r="N18" s="20"/>
      <c r="O18" s="32"/>
      <c r="P18" s="32"/>
      <c r="Q18" s="33"/>
      <c r="R18" s="3"/>
      <c r="S18" s="3"/>
    </row>
    <row r="19" spans="1:19" x14ac:dyDescent="0.3">
      <c r="A19" s="3"/>
      <c r="B19" s="3"/>
      <c r="C19" s="8"/>
      <c r="D19" s="8"/>
      <c r="E19" s="8"/>
      <c r="F19" s="8"/>
      <c r="G19" s="21"/>
      <c r="H19" s="34"/>
      <c r="I19" s="24"/>
      <c r="J19" s="24"/>
      <c r="K19" s="24"/>
      <c r="L19" s="21"/>
      <c r="M19" s="37"/>
      <c r="N19" s="22"/>
      <c r="O19" s="35"/>
      <c r="P19" s="35"/>
      <c r="Q19" s="33"/>
      <c r="R19" s="3"/>
      <c r="S19" s="3"/>
    </row>
    <row r="20" spans="1:19" x14ac:dyDescent="0.3">
      <c r="A20" s="3"/>
      <c r="B20" s="3"/>
      <c r="C20" s="3"/>
      <c r="D20" s="3"/>
      <c r="E20" s="3"/>
      <c r="F20" s="3"/>
      <c r="G20" s="19"/>
      <c r="H20" s="31"/>
      <c r="I20" s="23"/>
      <c r="J20" s="23"/>
      <c r="K20" s="23"/>
      <c r="L20" s="19"/>
      <c r="M20" s="36"/>
      <c r="N20" s="20"/>
      <c r="O20" s="32"/>
      <c r="P20" s="32"/>
      <c r="Q20" s="33"/>
      <c r="R20" s="3"/>
      <c r="S20" s="3"/>
    </row>
    <row r="21" spans="1:19" x14ac:dyDescent="0.3">
      <c r="A21" s="3"/>
      <c r="B21" s="3"/>
      <c r="C21" s="3"/>
      <c r="D21" s="3"/>
      <c r="E21" s="3"/>
      <c r="F21" s="3"/>
      <c r="G21" s="19"/>
      <c r="H21" s="31"/>
      <c r="I21" s="23"/>
      <c r="J21" s="23"/>
      <c r="K21" s="23"/>
      <c r="L21" s="19"/>
      <c r="M21" s="36"/>
      <c r="N21" s="20"/>
      <c r="O21" s="32"/>
      <c r="P21" s="32"/>
      <c r="Q21" s="33"/>
      <c r="R21" s="3"/>
      <c r="S21" s="3"/>
    </row>
    <row r="22" spans="1:19" x14ac:dyDescent="0.3">
      <c r="A22" s="3"/>
      <c r="B22" s="3"/>
      <c r="C22" s="3"/>
      <c r="D22" s="3"/>
      <c r="E22" s="3"/>
      <c r="F22" s="3"/>
      <c r="G22" s="19"/>
      <c r="H22" s="31"/>
      <c r="I22" s="23"/>
      <c r="J22" s="23"/>
      <c r="K22" s="23"/>
      <c r="L22" s="19"/>
      <c r="M22" s="36"/>
      <c r="N22" s="20"/>
      <c r="O22" s="32"/>
      <c r="P22" s="32"/>
      <c r="Q22" s="33"/>
      <c r="R22" s="3"/>
      <c r="S22" s="3"/>
    </row>
    <row r="23" spans="1:19" x14ac:dyDescent="0.3">
      <c r="A23" s="3"/>
      <c r="B23" s="3"/>
      <c r="C23" s="3"/>
      <c r="D23" s="3"/>
      <c r="E23" s="3"/>
      <c r="F23" s="3"/>
      <c r="G23" s="19"/>
      <c r="H23" s="31"/>
      <c r="I23" s="23"/>
      <c r="J23" s="23"/>
      <c r="K23" s="23"/>
      <c r="L23" s="19"/>
      <c r="M23" s="36"/>
      <c r="N23" s="20"/>
      <c r="O23" s="32"/>
      <c r="P23" s="32"/>
      <c r="Q23" s="33"/>
      <c r="R23" s="3"/>
      <c r="S23" s="3"/>
    </row>
    <row r="24" spans="1:19" x14ac:dyDescent="0.3">
      <c r="A24" s="3"/>
      <c r="B24" s="3"/>
      <c r="C24" s="3"/>
      <c r="D24" s="3"/>
      <c r="E24" s="3"/>
      <c r="F24" s="3"/>
      <c r="G24" s="19"/>
      <c r="H24" s="31"/>
      <c r="I24" s="23"/>
      <c r="J24" s="23"/>
      <c r="K24" s="23"/>
      <c r="L24" s="19"/>
      <c r="M24" s="36"/>
      <c r="N24" s="20"/>
      <c r="O24" s="32"/>
      <c r="P24" s="32"/>
      <c r="Q24" s="33"/>
      <c r="R24" s="3"/>
      <c r="S24" s="3"/>
    </row>
    <row r="25" spans="1:19" x14ac:dyDescent="0.3">
      <c r="A25" s="3"/>
      <c r="B25" s="3"/>
      <c r="C25" s="3"/>
      <c r="D25" s="3"/>
      <c r="E25" s="3"/>
      <c r="F25" s="3"/>
      <c r="G25" s="19"/>
      <c r="H25" s="31"/>
      <c r="I25" s="23"/>
      <c r="J25" s="23"/>
      <c r="K25" s="23"/>
      <c r="L25" s="19"/>
      <c r="M25" s="36"/>
      <c r="N25" s="20"/>
      <c r="O25" s="32"/>
      <c r="P25" s="32"/>
      <c r="Q25" s="33"/>
      <c r="R25" s="3"/>
      <c r="S25" s="3"/>
    </row>
    <row r="26" spans="1:19" x14ac:dyDescent="0.3">
      <c r="A26" s="3"/>
      <c r="B26" s="3"/>
      <c r="C26" s="3"/>
      <c r="D26" s="3"/>
      <c r="E26" s="3"/>
      <c r="F26" s="3"/>
      <c r="G26" s="19"/>
      <c r="H26" s="31"/>
      <c r="I26" s="23"/>
      <c r="J26" s="23"/>
      <c r="K26" s="23"/>
      <c r="L26" s="19"/>
      <c r="M26" s="36"/>
      <c r="N26" s="20"/>
      <c r="O26" s="32"/>
      <c r="P26" s="32"/>
      <c r="Q26" s="33"/>
      <c r="R26" s="3"/>
      <c r="S26" s="3"/>
    </row>
    <row r="27" spans="1:19" x14ac:dyDescent="0.3">
      <c r="A27" s="3"/>
      <c r="B27" s="3"/>
      <c r="C27" s="3"/>
      <c r="D27" s="3"/>
      <c r="E27" s="3"/>
      <c r="F27" s="3"/>
      <c r="G27" s="19"/>
      <c r="H27" s="31"/>
      <c r="I27" s="23"/>
      <c r="J27" s="23"/>
      <c r="K27" s="23"/>
      <c r="L27" s="19"/>
      <c r="M27" s="36"/>
      <c r="N27" s="20"/>
      <c r="O27" s="32"/>
      <c r="P27" s="32"/>
      <c r="Q27" s="33"/>
      <c r="R27" s="3"/>
      <c r="S27" s="3"/>
    </row>
    <row r="28" spans="1:19" x14ac:dyDescent="0.3">
      <c r="A28" s="3"/>
      <c r="B28" s="3"/>
      <c r="C28" s="3"/>
      <c r="D28" s="3"/>
      <c r="E28" s="3"/>
      <c r="F28" s="3"/>
      <c r="G28" s="19"/>
      <c r="H28" s="31"/>
      <c r="I28" s="23"/>
      <c r="J28" s="23"/>
      <c r="K28" s="23"/>
      <c r="L28" s="19"/>
      <c r="M28" s="36"/>
      <c r="N28" s="20"/>
      <c r="O28" s="32"/>
      <c r="P28" s="32"/>
      <c r="Q28" s="33"/>
      <c r="R28" s="3"/>
      <c r="S28" s="3"/>
    </row>
  </sheetData>
  <mergeCells count="2">
    <mergeCell ref="A1:B1"/>
    <mergeCell ref="C1:E1"/>
  </mergeCells>
  <pageMargins left="0.2" right="0" top="1" bottom="0" header="0" footer="0"/>
  <pageSetup paperSize="17" scale="50" orientation="landscape" r:id="rId1"/>
  <headerFooter>
    <oddFooter>&amp;L&amp;D&amp;R&amp;Z&amp;F</oddFooter>
  </headerFooter>
  <ignoredErrors>
    <ignoredError sqref="I16 I6:I9 I10:I1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workbookViewId="0">
      <pane xSplit="5" topLeftCell="F1" activePane="topRight" state="frozen"/>
      <selection pane="topRight" activeCell="G15" sqref="G15"/>
    </sheetView>
  </sheetViews>
  <sheetFormatPr defaultRowHeight="14.4" x14ac:dyDescent="0.3"/>
  <cols>
    <col min="2" max="2" width="28.44140625" customWidth="1"/>
    <col min="3" max="3" width="9.33203125" customWidth="1"/>
    <col min="4" max="4" width="10.44140625" customWidth="1"/>
    <col min="5" max="5" width="16" customWidth="1"/>
    <col min="6" max="6" width="8.5546875" customWidth="1"/>
    <col min="7" max="11" width="14.6640625" customWidth="1"/>
    <col min="12" max="12" width="13.33203125" customWidth="1"/>
    <col min="13" max="13" width="14.6640625" style="11" customWidth="1"/>
    <col min="14" max="14" width="14.109375" style="11" customWidth="1"/>
    <col min="15" max="15" width="15.88671875" customWidth="1"/>
    <col min="16" max="16" width="14.5546875" customWidth="1"/>
    <col min="17" max="17" width="52" customWidth="1"/>
    <col min="18" max="18" width="38" customWidth="1"/>
    <col min="19" max="19" width="39.33203125" customWidth="1"/>
  </cols>
  <sheetData>
    <row r="1" spans="1:19" s="10" customFormat="1" ht="75" x14ac:dyDescent="0.25">
      <c r="A1" s="79" t="s">
        <v>70</v>
      </c>
      <c r="B1" s="79"/>
      <c r="C1" s="79" t="s">
        <v>24</v>
      </c>
      <c r="D1" s="79"/>
      <c r="E1" s="79"/>
      <c r="F1" s="38"/>
      <c r="G1" s="13" t="s">
        <v>72</v>
      </c>
      <c r="H1" s="13" t="s">
        <v>69</v>
      </c>
      <c r="I1" s="13" t="s">
        <v>77</v>
      </c>
      <c r="J1" s="13" t="s">
        <v>16</v>
      </c>
      <c r="K1" s="13" t="s">
        <v>15</v>
      </c>
      <c r="L1" s="13" t="s">
        <v>36</v>
      </c>
      <c r="M1" s="13" t="s">
        <v>76</v>
      </c>
      <c r="N1" s="13" t="s">
        <v>71</v>
      </c>
      <c r="O1" s="13" t="s">
        <v>75</v>
      </c>
      <c r="P1" s="13" t="s">
        <v>83</v>
      </c>
      <c r="Q1" s="25"/>
      <c r="R1" s="9"/>
      <c r="S1" s="9"/>
    </row>
    <row r="2" spans="1:19" s="1" customFormat="1" ht="60" x14ac:dyDescent="0.25">
      <c r="A2" s="38"/>
      <c r="B2" s="2" t="s">
        <v>0</v>
      </c>
      <c r="C2" s="2" t="s">
        <v>17</v>
      </c>
      <c r="D2" s="2" t="s">
        <v>8</v>
      </c>
      <c r="E2" s="2" t="s">
        <v>3</v>
      </c>
      <c r="F2" s="2" t="s">
        <v>18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21</v>
      </c>
      <c r="O2" s="13" t="s">
        <v>22</v>
      </c>
      <c r="P2" s="13" t="s">
        <v>20</v>
      </c>
      <c r="Q2" s="13" t="s">
        <v>19</v>
      </c>
      <c r="R2" s="2" t="s">
        <v>7</v>
      </c>
      <c r="S2" s="2" t="s">
        <v>2</v>
      </c>
    </row>
    <row r="3" spans="1:19" s="7" customFormat="1" ht="15" x14ac:dyDescent="0.25">
      <c r="A3" s="6" t="s">
        <v>63</v>
      </c>
      <c r="B3" s="6" t="s">
        <v>65</v>
      </c>
      <c r="C3" s="6" t="s">
        <v>5</v>
      </c>
      <c r="D3" s="6" t="s">
        <v>11</v>
      </c>
      <c r="E3" s="6" t="s">
        <v>6</v>
      </c>
      <c r="F3" s="40" t="s">
        <v>38</v>
      </c>
      <c r="G3" s="15">
        <v>1700000</v>
      </c>
      <c r="H3" s="14">
        <v>10056375</v>
      </c>
      <c r="I3" s="64">
        <f>+H3/$H$7</f>
        <v>0.26265858243308998</v>
      </c>
      <c r="J3" s="64">
        <f>+H3/$H$8</f>
        <v>0.25979450235811036</v>
      </c>
      <c r="K3" s="64">
        <f>+H3/($H$3+$H$4+$H$5)</f>
        <v>0.93824364651925152</v>
      </c>
      <c r="L3" s="15">
        <v>215453</v>
      </c>
      <c r="M3" s="62">
        <v>0.79300000000000004</v>
      </c>
      <c r="N3" s="16">
        <v>1.9</v>
      </c>
      <c r="O3" s="26">
        <f>H3/L3</f>
        <v>46.67549303096267</v>
      </c>
      <c r="P3" s="26">
        <v>33.65</v>
      </c>
      <c r="Q3" s="27"/>
      <c r="R3" s="6"/>
      <c r="S3" s="6"/>
    </row>
    <row r="4" spans="1:19" ht="15" x14ac:dyDescent="0.25">
      <c r="A4" s="6" t="s">
        <v>63</v>
      </c>
      <c r="B4" s="3" t="s">
        <v>64</v>
      </c>
      <c r="C4" s="3" t="s">
        <v>5</v>
      </c>
      <c r="D4" s="6" t="s">
        <v>11</v>
      </c>
      <c r="E4" s="6" t="s">
        <v>6</v>
      </c>
      <c r="F4" s="42" t="s">
        <v>38</v>
      </c>
      <c r="G4" s="19">
        <v>10000</v>
      </c>
      <c r="H4" s="31">
        <v>208928</v>
      </c>
      <c r="I4" s="64">
        <f>+H4/$H$7</f>
        <v>5.4569099014884215E-3</v>
      </c>
      <c r="J4" s="64">
        <f>+H4/$H$8</f>
        <v>5.3974066986041472E-3</v>
      </c>
      <c r="K4" s="64">
        <f t="shared" ref="K4:K5" si="0">+H4/($H$3+$H$4+$H$5)</f>
        <v>1.9492647060195566E-2</v>
      </c>
      <c r="L4" s="19">
        <v>3736</v>
      </c>
      <c r="M4" s="62">
        <v>0.626</v>
      </c>
      <c r="N4" s="20">
        <v>1.72</v>
      </c>
      <c r="O4" s="26">
        <f t="shared" ref="O4:O6" si="1">H4/L4</f>
        <v>55.922912205567449</v>
      </c>
      <c r="P4" s="32">
        <v>38.9</v>
      </c>
      <c r="Q4" s="33"/>
      <c r="R4" s="3"/>
      <c r="S4" s="3"/>
    </row>
    <row r="5" spans="1:19" ht="15" x14ac:dyDescent="0.25">
      <c r="A5" s="6" t="s">
        <v>63</v>
      </c>
      <c r="B5" s="3" t="s">
        <v>68</v>
      </c>
      <c r="C5" s="3" t="s">
        <v>5</v>
      </c>
      <c r="D5" s="3" t="s">
        <v>67</v>
      </c>
      <c r="E5" s="6" t="s">
        <v>6</v>
      </c>
      <c r="F5" s="42" t="s">
        <v>38</v>
      </c>
      <c r="G5" s="19">
        <v>19737</v>
      </c>
      <c r="H5" s="31">
        <v>452995</v>
      </c>
      <c r="I5" s="64">
        <f>+H5/$H$7</f>
        <v>1.1831601799781492E-2</v>
      </c>
      <c r="J5" s="64">
        <f>+H5/$H$8</f>
        <v>1.1702587721292434E-2</v>
      </c>
      <c r="K5" s="64">
        <f t="shared" si="0"/>
        <v>4.2263706420552966E-2</v>
      </c>
      <c r="L5" s="19">
        <v>964</v>
      </c>
      <c r="M5" s="62">
        <v>0.83299999999999996</v>
      </c>
      <c r="N5" s="20">
        <v>1.64</v>
      </c>
      <c r="O5" s="26">
        <f t="shared" si="1"/>
        <v>469.9118257261411</v>
      </c>
      <c r="P5" s="32">
        <v>50</v>
      </c>
      <c r="Q5" s="33"/>
      <c r="R5" s="3"/>
      <c r="S5" s="3"/>
    </row>
    <row r="6" spans="1:19" ht="15" x14ac:dyDescent="0.25">
      <c r="A6" s="56" t="s">
        <v>63</v>
      </c>
      <c r="B6" s="45" t="s">
        <v>66</v>
      </c>
      <c r="C6" s="45" t="s">
        <v>9</v>
      </c>
      <c r="D6" s="56" t="s">
        <v>10</v>
      </c>
      <c r="E6" s="45" t="s">
        <v>61</v>
      </c>
      <c r="F6" s="57" t="s">
        <v>38</v>
      </c>
      <c r="G6" s="58">
        <v>106358</v>
      </c>
      <c r="H6" s="59">
        <v>27568572</v>
      </c>
      <c r="I6" s="65">
        <f>+H6/$H$7</f>
        <v>0.72005290586564008</v>
      </c>
      <c r="J6" s="65">
        <f>+H6/$H$8</f>
        <v>0.71220130946426874</v>
      </c>
      <c r="K6" s="63">
        <f>+H6/($H$6)</f>
        <v>1</v>
      </c>
      <c r="L6" s="58">
        <v>100000</v>
      </c>
      <c r="M6" s="63">
        <v>1</v>
      </c>
      <c r="N6" s="60">
        <v>2.3199999999999998</v>
      </c>
      <c r="O6" s="53">
        <f t="shared" si="1"/>
        <v>275.68572</v>
      </c>
      <c r="P6" s="61">
        <v>24.25</v>
      </c>
      <c r="Q6" s="45" t="s">
        <v>81</v>
      </c>
      <c r="R6" s="45"/>
      <c r="S6" s="45"/>
    </row>
    <row r="7" spans="1:19" ht="15" x14ac:dyDescent="0.25">
      <c r="A7" s="8" t="s">
        <v>13</v>
      </c>
      <c r="B7" s="8" t="s">
        <v>14</v>
      </c>
      <c r="C7" s="8"/>
      <c r="D7" s="8"/>
      <c r="E7" s="8"/>
      <c r="F7" s="54"/>
      <c r="G7" s="21"/>
      <c r="H7" s="34">
        <f>SUM(H3:H6)</f>
        <v>38286870</v>
      </c>
      <c r="I7" s="66">
        <f>+H7/$H$7</f>
        <v>1</v>
      </c>
      <c r="J7" s="66">
        <f>+H7/$H$8</f>
        <v>0.98909580624227567</v>
      </c>
      <c r="K7" s="37"/>
      <c r="L7" s="21">
        <f>SUM(L3:L6)</f>
        <v>320153</v>
      </c>
      <c r="M7" s="67"/>
      <c r="N7" s="22"/>
      <c r="O7" s="35"/>
      <c r="P7" s="35"/>
      <c r="Q7" s="33"/>
      <c r="R7" s="3"/>
      <c r="S7" s="3"/>
    </row>
    <row r="8" spans="1:19" ht="15" x14ac:dyDescent="0.25">
      <c r="A8" s="3"/>
      <c r="B8" s="8" t="s">
        <v>80</v>
      </c>
      <c r="C8" s="3"/>
      <c r="D8" s="3"/>
      <c r="E8" s="3"/>
      <c r="F8" s="3"/>
      <c r="G8" s="19"/>
      <c r="H8" s="34">
        <v>38708960</v>
      </c>
      <c r="I8" s="23"/>
      <c r="J8" s="23"/>
      <c r="K8" s="23"/>
      <c r="L8" s="19"/>
      <c r="M8" s="36"/>
      <c r="N8" s="20"/>
      <c r="O8" s="32"/>
      <c r="P8" s="32"/>
      <c r="Q8" s="33"/>
      <c r="R8" s="3"/>
      <c r="S8" s="3"/>
    </row>
    <row r="9" spans="1:19" ht="15" x14ac:dyDescent="0.25">
      <c r="A9" s="3"/>
      <c r="B9" s="3"/>
      <c r="C9" s="3"/>
      <c r="D9" s="3"/>
      <c r="E9" s="3"/>
      <c r="F9" s="3"/>
      <c r="G9" s="19"/>
      <c r="H9" s="31"/>
      <c r="I9" s="23"/>
      <c r="J9" s="23"/>
      <c r="K9" s="23"/>
      <c r="L9" s="19"/>
      <c r="M9" s="36"/>
      <c r="N9" s="20"/>
      <c r="O9" s="32"/>
      <c r="P9" s="32"/>
      <c r="Q9" s="33"/>
      <c r="R9" s="3"/>
      <c r="S9" s="3"/>
    </row>
    <row r="10" spans="1:19" ht="15" x14ac:dyDescent="0.25">
      <c r="A10" s="3"/>
      <c r="B10" s="3"/>
      <c r="C10" s="8"/>
      <c r="D10" s="8"/>
      <c r="E10" s="8"/>
      <c r="F10" s="8"/>
      <c r="G10" s="21"/>
      <c r="H10" s="34"/>
      <c r="I10" s="24"/>
      <c r="J10" s="24"/>
      <c r="K10" s="24"/>
      <c r="L10" s="21"/>
      <c r="M10" s="37"/>
      <c r="N10" s="22"/>
      <c r="O10" s="35"/>
      <c r="P10" s="35"/>
      <c r="Q10" s="33"/>
      <c r="R10" s="3"/>
      <c r="S10" s="3"/>
    </row>
    <row r="11" spans="1:19" ht="15" x14ac:dyDescent="0.25">
      <c r="A11" s="3"/>
      <c r="B11" s="3"/>
      <c r="C11" s="3"/>
      <c r="D11" s="3"/>
      <c r="E11" s="3"/>
      <c r="F11" s="3"/>
      <c r="G11" s="19"/>
      <c r="H11" s="31"/>
      <c r="I11" s="23"/>
      <c r="J11" s="23"/>
      <c r="K11" s="23"/>
      <c r="L11" s="19"/>
      <c r="M11" s="36"/>
      <c r="N11" s="20"/>
      <c r="O11" s="32"/>
      <c r="P11" s="32"/>
      <c r="Q11" s="33"/>
      <c r="R11" s="3"/>
      <c r="S11" s="3"/>
    </row>
    <row r="12" spans="1:19" x14ac:dyDescent="0.3">
      <c r="A12" s="3"/>
      <c r="B12" s="3"/>
      <c r="C12" s="3"/>
      <c r="D12" s="3"/>
      <c r="E12" s="3"/>
      <c r="F12" s="3"/>
      <c r="G12" s="19"/>
      <c r="H12" s="31"/>
      <c r="I12" s="23"/>
      <c r="J12" s="23"/>
      <c r="K12" s="23"/>
      <c r="L12" s="19"/>
      <c r="M12" s="36"/>
      <c r="N12" s="20"/>
      <c r="O12" s="32"/>
      <c r="P12" s="32"/>
      <c r="Q12" s="33"/>
      <c r="R12" s="3"/>
      <c r="S12" s="3"/>
    </row>
    <row r="13" spans="1:19" x14ac:dyDescent="0.3">
      <c r="A13" s="3"/>
      <c r="B13" s="3"/>
      <c r="C13" s="3"/>
      <c r="D13" s="3"/>
      <c r="E13" s="3"/>
      <c r="F13" s="3"/>
      <c r="G13" s="19"/>
      <c r="H13" s="31"/>
      <c r="I13" s="23"/>
      <c r="J13" s="23"/>
      <c r="K13" s="23"/>
      <c r="L13" s="19"/>
      <c r="M13" s="36"/>
      <c r="N13" s="20"/>
      <c r="O13" s="32"/>
      <c r="P13" s="32"/>
      <c r="Q13" s="33"/>
      <c r="R13" s="3"/>
      <c r="S13" s="3"/>
    </row>
    <row r="14" spans="1:19" x14ac:dyDescent="0.3">
      <c r="A14" s="3"/>
      <c r="B14" s="3"/>
      <c r="C14" s="3"/>
      <c r="D14" s="3"/>
      <c r="E14" s="3"/>
      <c r="F14" s="3"/>
      <c r="G14" s="19"/>
      <c r="H14" s="31"/>
      <c r="I14" s="23"/>
      <c r="J14" s="23"/>
      <c r="K14" s="23"/>
      <c r="L14" s="19"/>
      <c r="M14" s="36"/>
      <c r="N14" s="20"/>
      <c r="O14" s="32"/>
      <c r="P14" s="32"/>
      <c r="Q14" s="33"/>
      <c r="R14" s="3"/>
      <c r="S14" s="3"/>
    </row>
    <row r="15" spans="1:19" x14ac:dyDescent="0.3">
      <c r="A15" s="3"/>
      <c r="B15" s="3"/>
      <c r="C15" s="3"/>
      <c r="D15" s="3"/>
      <c r="E15" s="3"/>
      <c r="F15" s="3"/>
      <c r="G15" s="19"/>
      <c r="H15" s="31"/>
      <c r="I15" s="23"/>
      <c r="J15" s="23"/>
      <c r="K15" s="23"/>
      <c r="L15" s="19"/>
      <c r="M15" s="36"/>
      <c r="N15" s="20"/>
      <c r="O15" s="32"/>
      <c r="P15" s="32"/>
      <c r="Q15" s="33"/>
      <c r="R15" s="3"/>
      <c r="S15" s="3"/>
    </row>
    <row r="16" spans="1:19" x14ac:dyDescent="0.3">
      <c r="A16" s="3"/>
      <c r="B16" s="3"/>
      <c r="C16" s="3"/>
      <c r="D16" s="3"/>
      <c r="E16" s="3"/>
      <c r="F16" s="3"/>
      <c r="G16" s="19"/>
      <c r="H16" s="31"/>
      <c r="I16" s="23"/>
      <c r="J16" s="23"/>
      <c r="K16" s="23"/>
      <c r="L16" s="19"/>
      <c r="M16" s="36"/>
      <c r="N16" s="20"/>
      <c r="O16" s="32"/>
      <c r="P16" s="32"/>
      <c r="Q16" s="33"/>
      <c r="R16" s="3"/>
      <c r="S16" s="3"/>
    </row>
    <row r="17" spans="1:19" x14ac:dyDescent="0.3">
      <c r="A17" s="3"/>
      <c r="B17" s="3"/>
      <c r="C17" s="3"/>
      <c r="D17" s="3"/>
      <c r="E17" s="3"/>
      <c r="F17" s="3"/>
      <c r="G17" s="19"/>
      <c r="H17" s="31"/>
      <c r="I17" s="23"/>
      <c r="J17" s="23"/>
      <c r="K17" s="23"/>
      <c r="L17" s="19"/>
      <c r="M17" s="36"/>
      <c r="N17" s="20"/>
      <c r="O17" s="32"/>
      <c r="P17" s="32"/>
      <c r="Q17" s="33"/>
      <c r="R17" s="3"/>
      <c r="S17" s="3"/>
    </row>
    <row r="18" spans="1:19" x14ac:dyDescent="0.3">
      <c r="A18" s="3"/>
      <c r="B18" s="3"/>
      <c r="C18" s="3"/>
      <c r="D18" s="3"/>
      <c r="E18" s="3"/>
      <c r="F18" s="3"/>
      <c r="G18" s="19"/>
      <c r="H18" s="31"/>
      <c r="I18" s="23"/>
      <c r="J18" s="23"/>
      <c r="K18" s="23"/>
      <c r="L18" s="19"/>
      <c r="M18" s="36"/>
      <c r="N18" s="20"/>
      <c r="O18" s="32"/>
      <c r="P18" s="32"/>
      <c r="Q18" s="33"/>
      <c r="R18" s="3"/>
      <c r="S18" s="3"/>
    </row>
    <row r="19" spans="1:19" x14ac:dyDescent="0.3">
      <c r="A19" s="3"/>
      <c r="B19" s="3"/>
      <c r="C19" s="3"/>
      <c r="D19" s="3"/>
      <c r="E19" s="3"/>
      <c r="F19" s="3"/>
      <c r="G19" s="19"/>
      <c r="H19" s="31"/>
      <c r="I19" s="23"/>
      <c r="J19" s="23"/>
      <c r="K19" s="23"/>
      <c r="L19" s="19"/>
      <c r="M19" s="36"/>
      <c r="N19" s="20"/>
      <c r="O19" s="32"/>
      <c r="P19" s="32"/>
      <c r="Q19" s="33"/>
      <c r="R19" s="3"/>
      <c r="S19" s="3"/>
    </row>
  </sheetData>
  <mergeCells count="2">
    <mergeCell ref="A1:B1"/>
    <mergeCell ref="C1:E1"/>
  </mergeCells>
  <pageMargins left="0" right="0" top="1" bottom="0" header="0" footer="0"/>
  <pageSetup paperSize="17" scale="59" orientation="landscape" r:id="rId1"/>
  <headerFooter>
    <oddFooter>&amp;L&amp;D&amp;R&amp;Z&amp;F</oddFooter>
  </headerFooter>
  <ignoredErrors>
    <ignoredError sqref="I3 I7 I4 I6 I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BA014E726C44958914FBD2D29280" ma:contentTypeVersion="3" ma:contentTypeDescription="Create a new document." ma:contentTypeScope="" ma:versionID="7fc0fb2f7cecec95956f1b0cf33f9c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6bdfb70f3e56c498ff44e6faf670e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2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2A602D-9EE8-4A8B-B049-FD2BEDFF3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EDB41B-B2E6-4BA2-BDFC-C842BF886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AFE77-BFA1-4EFC-ABD4-DBFA886E97B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EEPS - PY7</vt:lpstr>
      <vt:lpstr>IPA - PY7</vt:lpstr>
      <vt:lpstr>'EEPS - PY7'!Print_Area</vt:lpstr>
      <vt:lpstr>'IPA - PY7'!Print_Area</vt:lpstr>
    </vt:vector>
  </TitlesOfParts>
  <Company>AMERESCO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Nathan, Susan</dc:creator>
  <cp:lastModifiedBy>Celia Christensen</cp:lastModifiedBy>
  <cp:lastPrinted>2015-08-12T19:56:30Z</cp:lastPrinted>
  <dcterms:created xsi:type="dcterms:W3CDTF">2015-07-28T20:22:39Z</dcterms:created>
  <dcterms:modified xsi:type="dcterms:W3CDTF">2015-09-17T16:49:57Z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0x010100AB7DBA014E726C44958914FBD2D29280</vt:lpwstr>
  </property>
</Properties>
</file>