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0/October Meetings/Oct 26-27 Meetings/"/>
    </mc:Choice>
  </mc:AlternateContent>
  <xr:revisionPtr revIDLastSave="0" documentId="8_{4B2B5B1D-9577-4B6F-A791-90B3E68E3E7A}" xr6:coauthVersionLast="45" xr6:coauthVersionMax="45" xr10:uidLastSave="{00000000-0000-0000-0000-000000000000}"/>
  <bookViews>
    <workbookView xWindow="-110" yWindow="-110" windowWidth="19420" windowHeight="10420" xr2:uid="{DE9EF7A2-89AD-4B58-A56D-26A319CEDA63}"/>
  </bookViews>
  <sheets>
    <sheet name="SAG Template G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mortPeriod" localSheetId="0">'[1]Revenue Incentives'!$AE$6</definedName>
    <definedName name="AmortPeriod">'[2]Revenue Incentives'!$AE$6</definedName>
    <definedName name="Attic_Area">[3]Input_data!$D$73</definedName>
    <definedName name="Attic_Insulation">[3]Input_data!$D$80</definedName>
    <definedName name="BaselineStatus">#REF!</definedName>
    <definedName name="Benchmark_Ind">[4]E3_Upload!#REF!</definedName>
    <definedName name="Benchmark_Type">[4]E3_Upload!#REF!</definedName>
    <definedName name="BenchmarkCol">[4]E3_Upload!#REF!</definedName>
    <definedName name="BenchmarkFactors">[4]E3_Upload!#REF!</definedName>
    <definedName name="BenchmarkPart">[4]E3_Upload!#REF!</definedName>
    <definedName name="BenchmarkPartBus">[4]E3_Upload!#REF!</definedName>
    <definedName name="BenchmarkRow">[4]E3_Upload!#REF!</definedName>
    <definedName name="Data">OFFSET([3]Measure_Screen!$B$3,0,0,COUNTA([3]Measure_Screen!$B:$B)-2,143)</definedName>
    <definedName name="DISC_RF">[3]Input_data!$D$25</definedName>
    <definedName name="DISC_WACC">[3]Input_data!$D$15</definedName>
    <definedName name="HDD_Unconditioned">[3]Input_data!$D$69</definedName>
    <definedName name="Heating_Degree_Days">[3]Input_data!$D$68</definedName>
    <definedName name="High_Growth">[3]Input_data!$D$129</definedName>
    <definedName name="Home_Area">[4]E3_Upload!#REF!</definedName>
    <definedName name="Incentives_PY4">[4]E3_Upload!#REF!</definedName>
    <definedName name="Incentives_PY5">[4]E3_Upload!#REF!</definedName>
    <definedName name="Incentives_PY6">[4]E3_Upload!#REF!</definedName>
    <definedName name="InflationRate" localSheetId="0">'[1]Revenue Incentives'!$AE$5</definedName>
    <definedName name="InflationRate">'[2]Revenue Incentives'!$AE$5</definedName>
    <definedName name="Low_Growth">[3]Input_data!$C$129</definedName>
    <definedName name="MeasureGroup">#REF!</definedName>
    <definedName name="MeasureType">#REF!</definedName>
    <definedName name="Participation_PY4">[4]E3_Upload!#REF!</definedName>
    <definedName name="Participation_PY5">[4]E3_Upload!#REF!</definedName>
    <definedName name="Participation_PY6">[4]E3_Upload!#REF!</definedName>
    <definedName name="_xlnm.Print_Area" localSheetId="0">'SAG Template Gas'!$A$5:$AP$83</definedName>
    <definedName name="Program_Therms" localSheetId="0">#REF!</definedName>
    <definedName name="program_type">#REF!</definedName>
    <definedName name="ProgramList">[5]Specs!$C$4:$AJ$4</definedName>
    <definedName name="PY3Part" localSheetId="0">#REF!</definedName>
    <definedName name="PY4_6_Inflation">[4]E3_Upload!#REF!</definedName>
    <definedName name="PY4Projections">[4]E3_Upload!#REF!</definedName>
    <definedName name="PY5_Growth">[4]E3_Upload!#REF!</definedName>
    <definedName name="PY5_Incentive_Budget">[3]Pivot_TRC_all!$X$14</definedName>
    <definedName name="PY5_Therm_Goal">[3]Pivot_TRC_all!$X$16</definedName>
    <definedName name="PY6_Growth">[4]E3_Upload!#REF!</definedName>
    <definedName name="StartYr">[3]Input!$E$7</definedName>
    <definedName name="Status">[4]E3_Upload!#REF!</definedName>
    <definedName name="TaxRate" localSheetId="0">'[1]Revenue Incentives'!$AE$20</definedName>
    <definedName name="TaxRate">'[2]Revenue Incentives'!$AE$20</definedName>
    <definedName name="TM1REBUILDOPTION">1</definedName>
    <definedName name="TRC_Look_up">#REF!</definedName>
    <definedName name="Wall_Area">[3]Input_data!$D$76</definedName>
    <definedName name="Wall_Insulation">[3]Input_data!$D$81</definedName>
    <definedName name="Window_Area">[4]E3_Upload!#REF!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77" i="1" l="1"/>
  <c r="X70" i="1"/>
  <c r="X77" i="1" s="1"/>
  <c r="D34" i="1" l="1"/>
  <c r="E34" i="1"/>
  <c r="F34" i="1"/>
  <c r="C34" i="1"/>
  <c r="AX67" i="1"/>
  <c r="AU67" i="1"/>
  <c r="AX66" i="1"/>
  <c r="AU66" i="1"/>
  <c r="AX65" i="1"/>
  <c r="AU65" i="1"/>
  <c r="AX64" i="1"/>
  <c r="AU64" i="1"/>
  <c r="AP67" i="1"/>
  <c r="AM67" i="1"/>
  <c r="AP66" i="1"/>
  <c r="AM66" i="1"/>
  <c r="AP65" i="1"/>
  <c r="AM65" i="1"/>
  <c r="AP64" i="1"/>
  <c r="AM64" i="1"/>
  <c r="AH60" i="1"/>
  <c r="AE60" i="1"/>
  <c r="AH59" i="1"/>
  <c r="AE59" i="1"/>
  <c r="AH58" i="1"/>
  <c r="AE58" i="1"/>
  <c r="AH57" i="1"/>
  <c r="AE57" i="1"/>
  <c r="AH56" i="1"/>
  <c r="AE56" i="1"/>
  <c r="AP60" i="1"/>
  <c r="AM60" i="1"/>
  <c r="AP59" i="1"/>
  <c r="AM59" i="1"/>
  <c r="AP58" i="1"/>
  <c r="AM58" i="1"/>
  <c r="AP57" i="1"/>
  <c r="AM57" i="1"/>
  <c r="AP56" i="1"/>
  <c r="AM56" i="1"/>
  <c r="S77" i="1"/>
  <c r="N77" i="1"/>
  <c r="L76" i="1"/>
  <c r="L75" i="1"/>
  <c r="L74" i="1"/>
  <c r="L73" i="1"/>
  <c r="L72" i="1"/>
  <c r="AE67" i="1"/>
  <c r="W67" i="1"/>
  <c r="S67" i="1"/>
  <c r="AE66" i="1"/>
  <c r="AH66" i="1"/>
  <c r="W66" i="1"/>
  <c r="S66" i="1"/>
  <c r="AH65" i="1"/>
  <c r="W65" i="1"/>
  <c r="Z65" i="1"/>
  <c r="S65" i="1"/>
  <c r="AV69" i="1"/>
  <c r="AS69" i="1"/>
  <c r="AN69" i="1"/>
  <c r="AK69" i="1"/>
  <c r="AF69" i="1"/>
  <c r="AC69" i="1"/>
  <c r="AA69" i="1"/>
  <c r="X69" i="1"/>
  <c r="V69" i="1"/>
  <c r="Z64" i="1"/>
  <c r="S64" i="1"/>
  <c r="R69" i="1"/>
  <c r="Q69" i="1"/>
  <c r="P69" i="1"/>
  <c r="O69" i="1"/>
  <c r="AU60" i="1"/>
  <c r="Z60" i="1"/>
  <c r="S60" i="1"/>
  <c r="AX59" i="1"/>
  <c r="Z59" i="1"/>
  <c r="S59" i="1"/>
  <c r="AX58" i="1"/>
  <c r="W58" i="1"/>
  <c r="S58" i="1"/>
  <c r="AU57" i="1"/>
  <c r="W57" i="1"/>
  <c r="Z57" i="1"/>
  <c r="S57" i="1"/>
  <c r="AV62" i="1"/>
  <c r="AS62" i="1"/>
  <c r="AQ62" i="1"/>
  <c r="AN62" i="1"/>
  <c r="AK62" i="1"/>
  <c r="AI62" i="1"/>
  <c r="AF62" i="1"/>
  <c r="AC62" i="1"/>
  <c r="X62" i="1"/>
  <c r="V62" i="1"/>
  <c r="Z56" i="1"/>
  <c r="R62" i="1"/>
  <c r="Q62" i="1"/>
  <c r="P62" i="1"/>
  <c r="O62" i="1"/>
  <c r="AX52" i="1"/>
  <c r="AH52" i="1"/>
  <c r="S52" i="1"/>
  <c r="AM51" i="1"/>
  <c r="AE51" i="1"/>
  <c r="AH51" i="1"/>
  <c r="W51" i="1"/>
  <c r="Z51" i="1"/>
  <c r="S51" i="1"/>
  <c r="AX50" i="1"/>
  <c r="AP50" i="1"/>
  <c r="AE50" i="1"/>
  <c r="W50" i="1"/>
  <c r="S50" i="1"/>
  <c r="AU49" i="1"/>
  <c r="AM49" i="1"/>
  <c r="AP49" i="1"/>
  <c r="AH49" i="1"/>
  <c r="W49" i="1"/>
  <c r="S49" i="1"/>
  <c r="AQ54" i="1"/>
  <c r="AN54" i="1"/>
  <c r="AK54" i="1"/>
  <c r="AE48" i="1"/>
  <c r="AA54" i="1"/>
  <c r="X54" i="1"/>
  <c r="V54" i="1"/>
  <c r="W48" i="1"/>
  <c r="S48" i="1"/>
  <c r="Q54" i="1"/>
  <c r="O54" i="1"/>
  <c r="G42" i="1"/>
  <c r="G39" i="1"/>
  <c r="G38" i="1"/>
  <c r="G37" i="1"/>
  <c r="G36" i="1"/>
  <c r="G35" i="1"/>
  <c r="G34" i="1"/>
  <c r="G25" i="1"/>
  <c r="G24" i="1"/>
  <c r="G23" i="1"/>
  <c r="G22" i="1"/>
  <c r="F26" i="1"/>
  <c r="E26" i="1"/>
  <c r="D26" i="1"/>
  <c r="C26" i="1"/>
  <c r="F32" i="1"/>
  <c r="D32" i="1"/>
  <c r="G17" i="1"/>
  <c r="F20" i="1"/>
  <c r="F33" i="1" s="1"/>
  <c r="D20" i="1"/>
  <c r="D33" i="1" s="1"/>
  <c r="D9" i="1"/>
  <c r="F9" i="1"/>
  <c r="G8" i="1" l="1"/>
  <c r="E9" i="1"/>
  <c r="G10" i="1"/>
  <c r="G9" i="1" s="1"/>
  <c r="AC70" i="1"/>
  <c r="AC77" i="1" s="1"/>
  <c r="S54" i="1"/>
  <c r="G26" i="1"/>
  <c r="D27" i="1"/>
  <c r="D41" i="1"/>
  <c r="E20" i="1"/>
  <c r="E41" i="1" s="1"/>
  <c r="E32" i="1"/>
  <c r="F27" i="1"/>
  <c r="F41" i="1"/>
  <c r="G21" i="1"/>
  <c r="R54" i="1"/>
  <c r="AC54" i="1"/>
  <c r="AI54" i="1"/>
  <c r="AP48" i="1"/>
  <c r="AV54" i="1"/>
  <c r="AE49" i="1"/>
  <c r="AX49" i="1"/>
  <c r="Z50" i="1"/>
  <c r="AM50" i="1"/>
  <c r="W52" i="1"/>
  <c r="AP52" i="1"/>
  <c r="Q70" i="1"/>
  <c r="V70" i="1"/>
  <c r="V77" i="1" s="1"/>
  <c r="AF70" i="1"/>
  <c r="AX54" i="1"/>
  <c r="AX48" i="1"/>
  <c r="Z49" i="1"/>
  <c r="AH50" i="1"/>
  <c r="AU50" i="1"/>
  <c r="AP51" i="1"/>
  <c r="AE52" i="1"/>
  <c r="AU52" i="1"/>
  <c r="R70" i="1"/>
  <c r="R77" i="1" s="1"/>
  <c r="S69" i="1"/>
  <c r="AS70" i="1"/>
  <c r="AS77" i="1" s="1"/>
  <c r="G19" i="1"/>
  <c r="C9" i="1"/>
  <c r="G18" i="1"/>
  <c r="P54" i="1"/>
  <c r="T54" i="1"/>
  <c r="Z48" i="1"/>
  <c r="AF54" i="1"/>
  <c r="AM48" i="1"/>
  <c r="AS54" i="1"/>
  <c r="AU54" i="1" s="1"/>
  <c r="AU51" i="1"/>
  <c r="S62" i="1"/>
  <c r="AP62" i="1"/>
  <c r="AM62" i="1"/>
  <c r="AX62" i="1"/>
  <c r="AU62" i="1"/>
  <c r="O70" i="1"/>
  <c r="O77" i="1" s="1"/>
  <c r="AH69" i="1"/>
  <c r="AE69" i="1"/>
  <c r="AK70" i="1"/>
  <c r="AK77" i="1" s="1"/>
  <c r="AV70" i="1"/>
  <c r="AV77" i="1" s="1"/>
  <c r="Q77" i="1"/>
  <c r="AE54" i="1"/>
  <c r="AH54" i="1"/>
  <c r="AH48" i="1"/>
  <c r="AU48" i="1"/>
  <c r="P70" i="1"/>
  <c r="AN70" i="1"/>
  <c r="AN77" i="1" s="1"/>
  <c r="W56" i="1"/>
  <c r="AX57" i="1"/>
  <c r="Z58" i="1"/>
  <c r="AU59" i="1"/>
  <c r="W60" i="1"/>
  <c r="T62" i="1"/>
  <c r="AH64" i="1"/>
  <c r="Z67" i="1"/>
  <c r="AI69" i="1"/>
  <c r="AX51" i="1"/>
  <c r="Z52" i="1"/>
  <c r="AM52" i="1"/>
  <c r="S56" i="1"/>
  <c r="AX56" i="1"/>
  <c r="AU58" i="1"/>
  <c r="W59" i="1"/>
  <c r="AX60" i="1"/>
  <c r="AA62" i="1"/>
  <c r="W64" i="1"/>
  <c r="AE65" i="1"/>
  <c r="Z66" i="1"/>
  <c r="AH67" i="1"/>
  <c r="AQ69" i="1"/>
  <c r="AE64" i="1"/>
  <c r="T69" i="1"/>
  <c r="AU56" i="1"/>
  <c r="P77" i="1" l="1"/>
  <c r="S70" i="1"/>
  <c r="AF77" i="1"/>
  <c r="E33" i="1"/>
  <c r="AQ70" i="1"/>
  <c r="AU69" i="1"/>
  <c r="AX69" i="1"/>
  <c r="Z54" i="1"/>
  <c r="W54" i="1"/>
  <c r="G32" i="1"/>
  <c r="AM54" i="1"/>
  <c r="AP54" i="1"/>
  <c r="AE62" i="1"/>
  <c r="AH62" i="1"/>
  <c r="W62" i="1"/>
  <c r="Z62" i="1"/>
  <c r="C20" i="1"/>
  <c r="G16" i="1"/>
  <c r="Z69" i="1"/>
  <c r="T70" i="1"/>
  <c r="W69" i="1"/>
  <c r="E27" i="1"/>
  <c r="AI70" i="1"/>
  <c r="AM69" i="1"/>
  <c r="AP69" i="1"/>
  <c r="AA70" i="1"/>
  <c r="C32" i="1"/>
  <c r="AP70" i="1" l="1"/>
  <c r="AM70" i="1"/>
  <c r="AI77" i="1"/>
  <c r="AE70" i="1"/>
  <c r="AH70" i="1"/>
  <c r="AA77" i="1"/>
  <c r="W70" i="1"/>
  <c r="Z70" i="1"/>
  <c r="T77" i="1"/>
  <c r="C41" i="1"/>
  <c r="G20" i="1"/>
  <c r="H16" i="1" s="1"/>
  <c r="C33" i="1"/>
  <c r="C27" i="1"/>
  <c r="AX70" i="1"/>
  <c r="AU70" i="1"/>
  <c r="AQ77" i="1"/>
  <c r="AM77" i="1" l="1"/>
  <c r="AP77" i="1"/>
  <c r="AH77" i="1"/>
  <c r="AE77" i="1"/>
  <c r="AU77" i="1"/>
  <c r="AX77" i="1"/>
  <c r="H17" i="1"/>
  <c r="G41" i="1"/>
  <c r="G33" i="1"/>
  <c r="G27" i="1"/>
  <c r="H19" i="1"/>
  <c r="H18" i="1"/>
  <c r="W77" i="1"/>
  <c r="H20" i="1" l="1"/>
  <c r="I23" i="1"/>
  <c r="I25" i="1"/>
  <c r="I17" i="1"/>
  <c r="I24" i="1"/>
  <c r="I22" i="1"/>
  <c r="I19" i="1"/>
  <c r="I21" i="1"/>
  <c r="I26" i="1"/>
  <c r="I18" i="1"/>
  <c r="I16" i="1"/>
  <c r="I20" i="1"/>
  <c r="I27" i="1" l="1"/>
</calcChain>
</file>

<file path=xl/sharedStrings.xml><?xml version="1.0" encoding="utf-8"?>
<sst xmlns="http://schemas.openxmlformats.org/spreadsheetml/2006/main" count="238" uniqueCount="115">
  <si>
    <t>Nicor Gas Preliminary 2022-2025 Portfolio Summary Table - Gas Utility Template</t>
  </si>
  <si>
    <t>Final - to be provided for October SAG Meetings (Joint with IQ EE Advisory Committees)</t>
  </si>
  <si>
    <t>Nicor Gas Preliminary Savings Table 1</t>
  </si>
  <si>
    <t>Savings</t>
  </si>
  <si>
    <t>Total 
(2022-2025)</t>
  </si>
  <si>
    <t>Unmodified Statutory Savings Goal (% of sales in 2009)</t>
  </si>
  <si>
    <t>Unmodified Statutory Savings Goal (Therms)</t>
  </si>
  <si>
    <t>Utility Preliminary Savings Goal (Therms) (%)</t>
  </si>
  <si>
    <t>Utility Preliminary Savings Goal (Therms)</t>
  </si>
  <si>
    <t>2022-2025 Program Summary</t>
  </si>
  <si>
    <t>Nicor Gas Preliminary Budget Table 2</t>
  </si>
  <si>
    <t>Budget Summary</t>
  </si>
  <si>
    <t>% of Total Program Budget
(2022-2025)</t>
  </si>
  <si>
    <t>% of Total Portfolio Budget
(2022-2025)</t>
  </si>
  <si>
    <t>Added Column H % of Program Budget</t>
  </si>
  <si>
    <t>Planning Budget</t>
  </si>
  <si>
    <t>Add planning budget for each year and in total</t>
  </si>
  <si>
    <t>Program Costs by Sector</t>
  </si>
  <si>
    <t>C&amp;I Programs (Private Sector)</t>
  </si>
  <si>
    <t>Public Sector Programs</t>
  </si>
  <si>
    <t>Residential Programs (Non-Income Qualified)</t>
  </si>
  <si>
    <t>Residential Programs (Income Qualified)</t>
  </si>
  <si>
    <t>Total Nicor Gas Program Costs</t>
  </si>
  <si>
    <t>Market Transformation Programs</t>
  </si>
  <si>
    <t>Moved from program section</t>
  </si>
  <si>
    <t>Research &amp; Development (Emerging Technologies or Breakthrough Equipment and Devices)</t>
  </si>
  <si>
    <t>Evaluation Costs</t>
  </si>
  <si>
    <t>Marketing Costs (including Education and Outreach, not including program-specific costs for education or outreach programs)</t>
  </si>
  <si>
    <t>Portfolio Administrative Costs</t>
  </si>
  <si>
    <t>Total Nicor Gas Portfolio-Level Costs</t>
  </si>
  <si>
    <t>Total Nicor Gas Program and Portfolio-Level Section 8-103B/8-103 (EEPS) Costs</t>
  </si>
  <si>
    <t>Nicor Gas Preliminary Budget Breakdown Table 3</t>
  </si>
  <si>
    <t>Budget Breakdown</t>
  </si>
  <si>
    <t>Residential - Income Qualified Budget Breakdown</t>
  </si>
  <si>
    <t>% of IQ budget compared to residential portfolio</t>
  </si>
  <si>
    <t>% of IQ budget compared to total Program Cost</t>
  </si>
  <si>
    <t>Changed to % of total program cost; equivalent to allocating proportionate share of portfolio-level costs to IQ</t>
  </si>
  <si>
    <t>% of IQ budget for whole building retrofit (or building envelope) initiatives</t>
  </si>
  <si>
    <t>Planned IQ budget dollars for whole building retrofit (or building envelope) initiatives</t>
  </si>
  <si>
    <t>Planned IQ budget dollars planned for IHWAP-braided program (single family)</t>
  </si>
  <si>
    <t>Planned IQ budget dollars planned for IHWAP-braided program (multi-family)</t>
  </si>
  <si>
    <t>Planned IQ budget dollars planned for non-IHWAP IQ utility weatherization (single family)</t>
  </si>
  <si>
    <t>Planned IQ budget dollars planned for non-IHWAP IQ utility weatherization (multi-family)</t>
  </si>
  <si>
    <t>Residential - Non-Income Qualified Budget Breakdown</t>
  </si>
  <si>
    <t>% of budget for whole building retrofit (or building envelope) initiatives</t>
  </si>
  <si>
    <t>% of total program costs</t>
  </si>
  <si>
    <t>Budget for residential whole building/envelope initiatives</t>
  </si>
  <si>
    <t>2022 Calendar Year</t>
  </si>
  <si>
    <t>2023 Calendar Year</t>
  </si>
  <si>
    <t>2024 Calendar Year</t>
  </si>
  <si>
    <t>2025 Calendar Year</t>
  </si>
  <si>
    <t>Budget (in millions $)</t>
  </si>
  <si>
    <t>Savings - First Year Therms</t>
  </si>
  <si>
    <t>Cost per therm - First Year</t>
  </si>
  <si>
    <t>Savings - Lifetime Therms</t>
  </si>
  <si>
    <t>Cost per therm - Lifetime</t>
  </si>
  <si>
    <t>2022-2025 Preliminary Portfolio Breakdown - by Program or Initiative</t>
  </si>
  <si>
    <t>Commercial &amp; Industrial (C&amp;I) Programs</t>
  </si>
  <si>
    <t>Brief Description</t>
  </si>
  <si>
    <t>Joint Program (list utility)</t>
  </si>
  <si>
    <t>TRC (Benefit / Cost Ratio)</t>
  </si>
  <si>
    <t>Total Program Incentive Budget (2022-2025)</t>
  </si>
  <si>
    <t>Total Program Non-Incentive Budget 
(2022-2025)</t>
  </si>
  <si>
    <t>Total Program Budget (2022-2025)</t>
  </si>
  <si>
    <t>Total Program Savings 
(2022-2025)</t>
  </si>
  <si>
    <t>Weighted Average Measure Life 
(2022-2025)</t>
  </si>
  <si>
    <t>Budget</t>
  </si>
  <si>
    <t>Savings - First Year</t>
  </si>
  <si>
    <t>Savings - Lifetime</t>
  </si>
  <si>
    <t>Cost per therm 
- First Year</t>
  </si>
  <si>
    <t>Business Energy Efficiency Rebates</t>
  </si>
  <si>
    <t>Strategic Energy Management</t>
  </si>
  <si>
    <t>Coordinated ComEd</t>
  </si>
  <si>
    <t>Business New Construction Program</t>
  </si>
  <si>
    <t>Business Custom Program</t>
  </si>
  <si>
    <t>Small Business Prorgram</t>
  </si>
  <si>
    <t>C&amp;I Programs Subtotal</t>
  </si>
  <si>
    <t>Residential (non-IQ) Programs</t>
  </si>
  <si>
    <t>Home Energy Efficiency Rebates</t>
  </si>
  <si>
    <t>Home Energy Savings</t>
  </si>
  <si>
    <t>HEA ComEd</t>
  </si>
  <si>
    <t>Residential New Construction</t>
  </si>
  <si>
    <t>Multi-Family Program</t>
  </si>
  <si>
    <t>MF DI ComEd</t>
  </si>
  <si>
    <t>Outreach Program</t>
  </si>
  <si>
    <t>EEE ComEd</t>
  </si>
  <si>
    <t>Total Residential (non-IQ) Subtotal</t>
  </si>
  <si>
    <t>This section includes direct IQ programs.  Additional spending and savings will come from Targeted Organic spending in residential programs.</t>
  </si>
  <si>
    <t>Residential Direct Income Qualified Programs</t>
  </si>
  <si>
    <t>Income Qualified Weatherization</t>
  </si>
  <si>
    <t>ComEd and Ameren</t>
  </si>
  <si>
    <t>Public Housing Authority</t>
  </si>
  <si>
    <t>ComEd</t>
  </si>
  <si>
    <t>Energy Saving Kits</t>
  </si>
  <si>
    <t>Affordable Housing Authority New Construction</t>
  </si>
  <si>
    <t>Total Residential IQ Subtotal</t>
  </si>
  <si>
    <t>Total Residential Programs</t>
  </si>
  <si>
    <t>This also include the Portfolio Evaluaiton, Marketing, Management, Emerging Technology and Market Transformation.</t>
  </si>
  <si>
    <r>
      <t xml:space="preserve">Total Program Savings 
(2022-2025)
</t>
    </r>
    <r>
      <rPr>
        <b/>
        <i/>
        <sz val="11"/>
        <rFont val="Calibri"/>
        <family val="2"/>
        <scheme val="minor"/>
      </rPr>
      <t>if applicable</t>
    </r>
  </si>
  <si>
    <r>
      <t xml:space="preserve">Weighted Average Measure Life 
(2022-2025)
</t>
    </r>
    <r>
      <rPr>
        <b/>
        <i/>
        <sz val="11"/>
        <rFont val="Calibri"/>
        <family val="2"/>
        <scheme val="minor"/>
      </rPr>
      <t>if applicable</t>
    </r>
  </si>
  <si>
    <t>Overall Total Nicor Gas Portfolio</t>
  </si>
  <si>
    <t>BEER Program</t>
  </si>
  <si>
    <t>Small Business Program</t>
  </si>
  <si>
    <t>HEER Program</t>
  </si>
  <si>
    <t>HES Program</t>
  </si>
  <si>
    <t>Residential New Construction Program</t>
  </si>
  <si>
    <t>IQ Weatherization</t>
  </si>
  <si>
    <t>IQ PHA</t>
  </si>
  <si>
    <t>IQ ESK</t>
  </si>
  <si>
    <t>IQ AHNC</t>
  </si>
  <si>
    <t>Emerging Technology</t>
  </si>
  <si>
    <t>Market Transformation</t>
  </si>
  <si>
    <t>Program Evaluation</t>
  </si>
  <si>
    <t>Portfolio Management</t>
  </si>
  <si>
    <t>Portfolio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</si>
</sst>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&quot;$&quot;#,##0.00"/>
    <numFmt numFmtId="168" formatCode="#,##0.0"/>
    <numFmt numFmtId="169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7F7F7F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9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4" xfId="0" applyBorder="1"/>
    <xf numFmtId="10" fontId="6" fillId="0" borderId="3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/>
    </xf>
    <xf numFmtId="10" fontId="6" fillId="0" borderId="3" xfId="1" applyNumberFormat="1" applyFont="1" applyBorder="1" applyAlignment="1">
      <alignment horizontal="center" vertical="center"/>
    </xf>
    <xf numFmtId="10" fontId="6" fillId="0" borderId="0" xfId="1" applyNumberFormat="1" applyFont="1" applyBorder="1" applyAlignment="1">
      <alignment horizontal="center" vertical="center"/>
    </xf>
    <xf numFmtId="10" fontId="7" fillId="0" borderId="0" xfId="1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5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5" fontId="6" fillId="0" borderId="3" xfId="2" applyNumberFormat="1" applyFont="1" applyBorder="1" applyAlignment="1">
      <alignment horizontal="right" vertical="center"/>
    </xf>
    <xf numFmtId="166" fontId="10" fillId="0" borderId="3" xfId="1" applyNumberFormat="1" applyFont="1" applyBorder="1" applyAlignment="1">
      <alignment horizontal="center" vertical="center"/>
    </xf>
    <xf numFmtId="166" fontId="10" fillId="6" borderId="3" xfId="1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5" fontId="10" fillId="5" borderId="3" xfId="0" applyNumberFormat="1" applyFont="1" applyFill="1" applyBorder="1" applyAlignment="1">
      <alignment vertical="center"/>
    </xf>
    <xf numFmtId="9" fontId="10" fillId="5" borderId="3" xfId="0" applyNumberFormat="1" applyFont="1" applyFill="1" applyBorder="1" applyAlignment="1">
      <alignment horizontal="center" vertical="center"/>
    </xf>
    <xf numFmtId="9" fontId="10" fillId="5" borderId="3" xfId="1" applyFont="1" applyFill="1" applyBorder="1" applyAlignment="1">
      <alignment horizontal="center" vertical="center"/>
    </xf>
    <xf numFmtId="5" fontId="6" fillId="5" borderId="3" xfId="2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5" fillId="5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5" fontId="5" fillId="5" borderId="3" xfId="2" applyNumberFormat="1" applyFont="1" applyFill="1" applyBorder="1" applyAlignment="1">
      <alignment horizontal="right" vertical="center"/>
    </xf>
    <xf numFmtId="9" fontId="5" fillId="5" borderId="3" xfId="1" applyFont="1" applyFill="1" applyBorder="1" applyAlignment="1">
      <alignment horizontal="center" vertical="center"/>
    </xf>
    <xf numFmtId="5" fontId="5" fillId="0" borderId="3" xfId="2" applyNumberFormat="1" applyFont="1" applyBorder="1" applyAlignment="1">
      <alignment horizontal="right" vertical="center"/>
    </xf>
    <xf numFmtId="9" fontId="5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3" fontId="7" fillId="0" borderId="0" xfId="2" applyFont="1" applyBorder="1" applyAlignment="1">
      <alignment horizontal="right" vertical="center"/>
    </xf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9" fontId="5" fillId="0" borderId="3" xfId="1" applyFont="1" applyFill="1" applyBorder="1" applyAlignment="1">
      <alignment vertical="center"/>
    </xf>
    <xf numFmtId="9" fontId="5" fillId="0" borderId="0" xfId="1" applyFont="1" applyFill="1" applyBorder="1" applyAlignment="1">
      <alignment vertical="center"/>
    </xf>
    <xf numFmtId="9" fontId="5" fillId="0" borderId="3" xfId="1" applyFont="1" applyBorder="1" applyAlignment="1">
      <alignment vertical="center"/>
    </xf>
    <xf numFmtId="9" fontId="5" fillId="0" borderId="0" xfId="1" applyFont="1" applyBorder="1" applyAlignment="1">
      <alignment vertical="center"/>
    </xf>
    <xf numFmtId="5" fontId="6" fillId="0" borderId="3" xfId="2" applyNumberFormat="1" applyFont="1" applyFill="1" applyBorder="1" applyAlignment="1">
      <alignment horizontal="right" vertical="center"/>
    </xf>
    <xf numFmtId="5" fontId="5" fillId="0" borderId="3" xfId="0" applyNumberFormat="1" applyFont="1" applyBorder="1" applyAlignment="1">
      <alignment vertical="center"/>
    </xf>
    <xf numFmtId="5" fontId="5" fillId="0" borderId="0" xfId="0" applyNumberFormat="1" applyFont="1" applyAlignment="1">
      <alignment vertical="center"/>
    </xf>
    <xf numFmtId="0" fontId="0" fillId="0" borderId="12" xfId="0" applyBorder="1"/>
    <xf numFmtId="0" fontId="0" fillId="0" borderId="13" xfId="0" applyBorder="1"/>
    <xf numFmtId="0" fontId="10" fillId="5" borderId="3" xfId="0" applyFont="1" applyFill="1" applyBorder="1" applyAlignment="1">
      <alignment vertical="center"/>
    </xf>
    <xf numFmtId="5" fontId="10" fillId="0" borderId="0" xfId="0" applyNumberFormat="1" applyFont="1" applyAlignment="1">
      <alignment vertical="center"/>
    </xf>
    <xf numFmtId="9" fontId="6" fillId="0" borderId="3" xfId="1" applyFont="1" applyFill="1" applyBorder="1" applyAlignment="1">
      <alignment vertical="center"/>
    </xf>
    <xf numFmtId="9" fontId="10" fillId="0" borderId="0" xfId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7" fontId="0" fillId="0" borderId="1" xfId="0" applyNumberFormat="1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2" fillId="7" borderId="8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49" fontId="15" fillId="7" borderId="3" xfId="0" applyNumberFormat="1" applyFont="1" applyFill="1" applyBorder="1" applyAlignment="1">
      <alignment horizontal="center" vertical="center" wrapText="1"/>
    </xf>
    <xf numFmtId="49" fontId="15" fillId="7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0" fillId="8" borderId="3" xfId="0" applyFill="1" applyBorder="1"/>
    <xf numFmtId="49" fontId="0" fillId="8" borderId="3" xfId="0" applyNumberFormat="1" applyFill="1" applyBorder="1" applyAlignment="1">
      <alignment horizontal="center" wrapText="1"/>
    </xf>
    <xf numFmtId="49" fontId="0" fillId="8" borderId="8" xfId="0" applyNumberFormat="1" applyFill="1" applyBorder="1" applyAlignment="1">
      <alignment horizontal="center" wrapText="1"/>
    </xf>
    <xf numFmtId="2" fontId="0" fillId="8" borderId="3" xfId="0" applyNumberFormat="1" applyFill="1" applyBorder="1" applyAlignment="1">
      <alignment horizontal="center"/>
    </xf>
    <xf numFmtId="165" fontId="0" fillId="8" borderId="3" xfId="0" applyNumberFormat="1" applyFill="1" applyBorder="1" applyAlignment="1">
      <alignment horizontal="center"/>
    </xf>
    <xf numFmtId="3" fontId="0" fillId="8" borderId="3" xfId="0" applyNumberFormat="1" applyFill="1" applyBorder="1" applyAlignment="1">
      <alignment horizontal="center"/>
    </xf>
    <xf numFmtId="168" fontId="0" fillId="8" borderId="3" xfId="0" applyNumberFormat="1" applyFill="1" applyBorder="1" applyAlignment="1">
      <alignment horizontal="center"/>
    </xf>
    <xf numFmtId="167" fontId="0" fillId="8" borderId="3" xfId="0" applyNumberFormat="1" applyFill="1" applyBorder="1" applyAlignment="1">
      <alignment horizontal="center"/>
    </xf>
    <xf numFmtId="167" fontId="0" fillId="8" borderId="2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wrapText="1"/>
    </xf>
    <xf numFmtId="2" fontId="0" fillId="8" borderId="3" xfId="0" applyNumberFormat="1" applyFill="1" applyBorder="1"/>
    <xf numFmtId="165" fontId="0" fillId="8" borderId="3" xfId="0" applyNumberFormat="1" applyFill="1" applyBorder="1"/>
    <xf numFmtId="3" fontId="0" fillId="8" borderId="3" xfId="0" applyNumberFormat="1" applyFill="1" applyBorder="1"/>
    <xf numFmtId="0" fontId="2" fillId="7" borderId="3" xfId="0" applyFont="1" applyFill="1" applyBorder="1" applyAlignment="1">
      <alignment vertical="center"/>
    </xf>
    <xf numFmtId="49" fontId="2" fillId="7" borderId="3" xfId="0" applyNumberFormat="1" applyFont="1" applyFill="1" applyBorder="1" applyAlignment="1">
      <alignment horizontal="center" vertical="center" wrapText="1"/>
    </xf>
    <xf numFmtId="49" fontId="2" fillId="7" borderId="8" xfId="0" applyNumberFormat="1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>
      <alignment horizontal="center" vertical="center" wrapText="1"/>
    </xf>
    <xf numFmtId="165" fontId="15" fillId="7" borderId="8" xfId="0" applyNumberFormat="1" applyFont="1" applyFill="1" applyBorder="1" applyAlignment="1">
      <alignment horizontal="center" vertical="center"/>
    </xf>
    <xf numFmtId="3" fontId="15" fillId="7" borderId="8" xfId="0" applyNumberFormat="1" applyFont="1" applyFill="1" applyBorder="1" applyAlignment="1">
      <alignment horizontal="center" vertical="center"/>
    </xf>
    <xf numFmtId="169" fontId="15" fillId="7" borderId="8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167" fontId="2" fillId="7" borderId="3" xfId="0" applyNumberFormat="1" applyFont="1" applyFill="1" applyBorder="1" applyAlignment="1">
      <alignment horizontal="center" vertical="center"/>
    </xf>
    <xf numFmtId="167" fontId="2" fillId="7" borderId="21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49" fontId="15" fillId="9" borderId="3" xfId="0" applyNumberFormat="1" applyFont="1" applyFill="1" applyBorder="1" applyAlignment="1">
      <alignment horizontal="center" vertical="center" wrapText="1"/>
    </xf>
    <xf numFmtId="49" fontId="15" fillId="9" borderId="8" xfId="0" applyNumberFormat="1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0" fillId="10" borderId="3" xfId="0" applyFill="1" applyBorder="1"/>
    <xf numFmtId="49" fontId="0" fillId="10" borderId="3" xfId="0" applyNumberFormat="1" applyFill="1" applyBorder="1" applyAlignment="1">
      <alignment horizontal="center" wrapText="1"/>
    </xf>
    <xf numFmtId="49" fontId="0" fillId="10" borderId="8" xfId="0" applyNumberFormat="1" applyFill="1" applyBorder="1" applyAlignment="1">
      <alignment horizontal="center" wrapText="1"/>
    </xf>
    <xf numFmtId="2" fontId="0" fillId="10" borderId="3" xfId="0" applyNumberFormat="1" applyFill="1" applyBorder="1" applyAlignment="1">
      <alignment horizontal="center"/>
    </xf>
    <xf numFmtId="165" fontId="0" fillId="10" borderId="3" xfId="0" applyNumberFormat="1" applyFill="1" applyBorder="1" applyAlignment="1">
      <alignment horizontal="center"/>
    </xf>
    <xf numFmtId="3" fontId="0" fillId="10" borderId="3" xfId="0" applyNumberFormat="1" applyFill="1" applyBorder="1" applyAlignment="1">
      <alignment horizontal="center"/>
    </xf>
    <xf numFmtId="168" fontId="0" fillId="10" borderId="3" xfId="0" applyNumberFormat="1" applyFill="1" applyBorder="1" applyAlignment="1">
      <alignment horizontal="center"/>
    </xf>
    <xf numFmtId="167" fontId="0" fillId="10" borderId="3" xfId="0" applyNumberFormat="1" applyFill="1" applyBorder="1" applyAlignment="1">
      <alignment horizontal="center"/>
    </xf>
    <xf numFmtId="167" fontId="0" fillId="10" borderId="21" xfId="0" applyNumberFormat="1" applyFill="1" applyBorder="1" applyAlignment="1">
      <alignment horizontal="center" vertical="center"/>
    </xf>
    <xf numFmtId="49" fontId="0" fillId="10" borderId="8" xfId="0" applyNumberFormat="1" applyFill="1" applyBorder="1" applyAlignment="1">
      <alignment horizontal="center"/>
    </xf>
    <xf numFmtId="49" fontId="14" fillId="10" borderId="8" xfId="0" applyNumberFormat="1" applyFont="1" applyFill="1" applyBorder="1" applyAlignment="1">
      <alignment horizontal="center"/>
    </xf>
    <xf numFmtId="49" fontId="14" fillId="10" borderId="3" xfId="0" applyNumberFormat="1" applyFont="1" applyFill="1" applyBorder="1" applyAlignment="1">
      <alignment horizontal="center"/>
    </xf>
    <xf numFmtId="167" fontId="0" fillId="10" borderId="21" xfId="0" applyNumberFormat="1" applyFill="1" applyBorder="1" applyAlignment="1">
      <alignment horizontal="center"/>
    </xf>
    <xf numFmtId="167" fontId="0" fillId="10" borderId="8" xfId="0" applyNumberFormat="1" applyFill="1" applyBorder="1" applyAlignment="1">
      <alignment horizontal="center"/>
    </xf>
    <xf numFmtId="167" fontId="0" fillId="10" borderId="10" xfId="0" applyNumberForma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49" fontId="2" fillId="9" borderId="3" xfId="0" applyNumberFormat="1" applyFont="1" applyFill="1" applyBorder="1" applyAlignment="1">
      <alignment horizontal="center" vertical="center" wrapText="1"/>
    </xf>
    <xf numFmtId="49" fontId="2" fillId="9" borderId="8" xfId="0" applyNumberFormat="1" applyFont="1" applyFill="1" applyBorder="1" applyAlignment="1">
      <alignment horizontal="center" vertical="center"/>
    </xf>
    <xf numFmtId="2" fontId="2" fillId="9" borderId="8" xfId="0" applyNumberFormat="1" applyFont="1" applyFill="1" applyBorder="1" applyAlignment="1">
      <alignment horizontal="center" vertical="center"/>
    </xf>
    <xf numFmtId="165" fontId="15" fillId="9" borderId="8" xfId="0" applyNumberFormat="1" applyFont="1" applyFill="1" applyBorder="1" applyAlignment="1">
      <alignment horizontal="center" vertical="center"/>
    </xf>
    <xf numFmtId="3" fontId="15" fillId="9" borderId="8" xfId="0" applyNumberFormat="1" applyFont="1" applyFill="1" applyBorder="1" applyAlignment="1">
      <alignment horizontal="center" vertical="center"/>
    </xf>
    <xf numFmtId="169" fontId="15" fillId="9" borderId="8" xfId="0" applyNumberFormat="1" applyFont="1" applyFill="1" applyBorder="1" applyAlignment="1">
      <alignment horizontal="center" vertical="center"/>
    </xf>
    <xf numFmtId="3" fontId="2" fillId="9" borderId="3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167" fontId="2" fillId="9" borderId="3" xfId="0" applyNumberFormat="1" applyFont="1" applyFill="1" applyBorder="1" applyAlignment="1">
      <alignment horizontal="center" vertical="center"/>
    </xf>
    <xf numFmtId="167" fontId="2" fillId="9" borderId="2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67" fontId="2" fillId="0" borderId="1" xfId="0" applyNumberFormat="1" applyFont="1" applyBorder="1"/>
    <xf numFmtId="0" fontId="0" fillId="4" borderId="3" xfId="0" applyFill="1" applyBorder="1"/>
    <xf numFmtId="49" fontId="0" fillId="4" borderId="3" xfId="0" applyNumberFormat="1" applyFill="1" applyBorder="1" applyAlignment="1">
      <alignment horizontal="center" wrapText="1"/>
    </xf>
    <xf numFmtId="49" fontId="0" fillId="4" borderId="8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168" fontId="0" fillId="4" borderId="3" xfId="0" applyNumberFormat="1" applyFill="1" applyBorder="1" applyAlignment="1">
      <alignment horizontal="center"/>
    </xf>
    <xf numFmtId="167" fontId="0" fillId="4" borderId="3" xfId="0" applyNumberFormat="1" applyFill="1" applyBorder="1" applyAlignment="1">
      <alignment horizontal="center"/>
    </xf>
    <xf numFmtId="167" fontId="0" fillId="4" borderId="21" xfId="0" applyNumberFormat="1" applyFill="1" applyBorder="1" applyAlignment="1">
      <alignment horizontal="center" vertical="center"/>
    </xf>
    <xf numFmtId="0" fontId="2" fillId="0" borderId="0" xfId="0" applyFont="1"/>
    <xf numFmtId="49" fontId="0" fillId="4" borderId="8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167" fontId="0" fillId="4" borderId="21" xfId="0" applyNumberFormat="1" applyFill="1" applyBorder="1" applyAlignment="1">
      <alignment horizontal="center"/>
    </xf>
    <xf numFmtId="167" fontId="0" fillId="4" borderId="8" xfId="0" applyNumberFormat="1" applyFill="1" applyBorder="1" applyAlignment="1">
      <alignment horizontal="center"/>
    </xf>
    <xf numFmtId="167" fontId="0" fillId="4" borderId="10" xfId="0" applyNumberFormat="1" applyFill="1" applyBorder="1" applyAlignment="1">
      <alignment horizontal="center"/>
    </xf>
    <xf numFmtId="0" fontId="2" fillId="3" borderId="8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9" fontId="2" fillId="3" borderId="8" xfId="0" applyNumberFormat="1" applyFont="1" applyFill="1" applyBorder="1" applyAlignment="1">
      <alignment horizontal="center" vertical="center"/>
    </xf>
    <xf numFmtId="167" fontId="2" fillId="3" borderId="3" xfId="0" applyNumberFormat="1" applyFont="1" applyFill="1" applyBorder="1" applyAlignment="1">
      <alignment horizontal="center" vertical="center"/>
    </xf>
    <xf numFmtId="167" fontId="2" fillId="3" borderId="21" xfId="0" applyNumberFormat="1" applyFont="1" applyFill="1" applyBorder="1" applyAlignment="1">
      <alignment horizontal="center" vertical="center"/>
    </xf>
    <xf numFmtId="167" fontId="2" fillId="3" borderId="8" xfId="0" applyNumberFormat="1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vertical="center"/>
    </xf>
    <xf numFmtId="49" fontId="2" fillId="11" borderId="3" xfId="0" applyNumberFormat="1" applyFont="1" applyFill="1" applyBorder="1" applyAlignment="1">
      <alignment horizontal="center" vertical="center" wrapText="1"/>
    </xf>
    <xf numFmtId="49" fontId="2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3" fontId="2" fillId="11" borderId="3" xfId="0" applyNumberFormat="1" applyFont="1" applyFill="1" applyBorder="1" applyAlignment="1">
      <alignment horizontal="center" vertical="center"/>
    </xf>
    <xf numFmtId="169" fontId="2" fillId="11" borderId="8" xfId="0" applyNumberFormat="1" applyFont="1" applyFill="1" applyBorder="1" applyAlignment="1">
      <alignment horizontal="center" vertical="center"/>
    </xf>
    <xf numFmtId="167" fontId="2" fillId="11" borderId="3" xfId="0" applyNumberFormat="1" applyFont="1" applyFill="1" applyBorder="1" applyAlignment="1">
      <alignment horizontal="center" vertical="center"/>
    </xf>
    <xf numFmtId="167" fontId="2" fillId="11" borderId="21" xfId="0" applyNumberFormat="1" applyFont="1" applyFill="1" applyBorder="1" applyAlignment="1">
      <alignment horizontal="center" vertical="center"/>
    </xf>
    <xf numFmtId="167" fontId="2" fillId="11" borderId="8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49" fontId="15" fillId="12" borderId="3" xfId="0" applyNumberFormat="1" applyFont="1" applyFill="1" applyBorder="1" applyAlignment="1">
      <alignment horizontal="center" vertical="center" wrapText="1"/>
    </xf>
    <xf numFmtId="49" fontId="15" fillId="12" borderId="8" xfId="0" applyNumberFormat="1" applyFont="1" applyFill="1" applyBorder="1" applyAlignment="1">
      <alignment horizontal="center" vertical="center" wrapText="1"/>
    </xf>
    <xf numFmtId="2" fontId="2" fillId="12" borderId="3" xfId="0" applyNumberFormat="1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2" fontId="2" fillId="12" borderId="2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2" fillId="12" borderId="25" xfId="0" applyFont="1" applyFill="1" applyBorder="1" applyAlignment="1">
      <alignment horizontal="center" vertical="center" wrapText="1"/>
    </xf>
    <xf numFmtId="0" fontId="15" fillId="12" borderId="25" xfId="0" applyFont="1" applyFill="1" applyBorder="1" applyAlignment="1">
      <alignment horizontal="center" vertical="center" wrapText="1"/>
    </xf>
    <xf numFmtId="5" fontId="15" fillId="12" borderId="25" xfId="0" applyNumberFormat="1" applyFont="1" applyFill="1" applyBorder="1" applyAlignment="1">
      <alignment horizontal="center" vertical="center" wrapText="1"/>
    </xf>
    <xf numFmtId="3" fontId="15" fillId="12" borderId="26" xfId="0" applyNumberFormat="1" applyFont="1" applyFill="1" applyBorder="1" applyAlignment="1">
      <alignment horizontal="center" vertical="center" wrapText="1"/>
    </xf>
    <xf numFmtId="49" fontId="15" fillId="12" borderId="26" xfId="0" applyNumberFormat="1" applyFont="1" applyFill="1" applyBorder="1" applyAlignment="1">
      <alignment horizontal="center" vertical="center" wrapText="1"/>
    </xf>
    <xf numFmtId="2" fontId="2" fillId="12" borderId="8" xfId="0" applyNumberFormat="1" applyFont="1" applyFill="1" applyBorder="1" applyAlignment="1">
      <alignment horizontal="center" vertical="center"/>
    </xf>
    <xf numFmtId="2" fontId="2" fillId="12" borderId="10" xfId="0" applyNumberFormat="1" applyFont="1" applyFill="1" applyBorder="1" applyAlignment="1">
      <alignment horizontal="center" vertical="center"/>
    </xf>
    <xf numFmtId="2" fontId="2" fillId="12" borderId="9" xfId="0" applyNumberFormat="1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 wrapText="1"/>
    </xf>
    <xf numFmtId="2" fontId="2" fillId="12" borderId="27" xfId="0" applyNumberFormat="1" applyFont="1" applyFill="1" applyBorder="1" applyAlignment="1">
      <alignment horizontal="center" vertical="center"/>
    </xf>
    <xf numFmtId="49" fontId="0" fillId="12" borderId="3" xfId="0" applyNumberFormat="1" applyFill="1" applyBorder="1" applyAlignment="1">
      <alignment horizontal="center" vertical="center"/>
    </xf>
    <xf numFmtId="49" fontId="0" fillId="12" borderId="25" xfId="0" applyNumberFormat="1" applyFill="1" applyBorder="1" applyAlignment="1">
      <alignment horizontal="center" vertical="center"/>
    </xf>
    <xf numFmtId="3" fontId="0" fillId="12" borderId="26" xfId="0" applyNumberFormat="1" applyFill="1" applyBorder="1" applyAlignment="1">
      <alignment horizontal="center" vertical="center"/>
    </xf>
    <xf numFmtId="49" fontId="0" fillId="12" borderId="26" xfId="0" applyNumberFormat="1" applyFill="1" applyBorder="1" applyAlignment="1">
      <alignment horizontal="center" vertical="center"/>
    </xf>
    <xf numFmtId="2" fontId="0" fillId="12" borderId="3" xfId="0" applyNumberFormat="1" applyFill="1" applyBorder="1" applyAlignment="1">
      <alignment horizontal="center" vertical="center"/>
    </xf>
    <xf numFmtId="2" fontId="0" fillId="12" borderId="21" xfId="0" applyNumberFormat="1" applyFill="1" applyBorder="1" applyAlignment="1">
      <alignment horizontal="center" vertical="center"/>
    </xf>
    <xf numFmtId="2" fontId="0" fillId="12" borderId="8" xfId="0" applyNumberFormat="1" applyFill="1" applyBorder="1" applyAlignment="1">
      <alignment horizontal="center" vertical="center"/>
    </xf>
    <xf numFmtId="2" fontId="0" fillId="12" borderId="27" xfId="0" applyNumberFormat="1" applyFill="1" applyBorder="1" applyAlignment="1">
      <alignment vertical="center"/>
    </xf>
    <xf numFmtId="2" fontId="0" fillId="12" borderId="21" xfId="0" applyNumberFormat="1" applyFill="1" applyBorder="1" applyAlignment="1">
      <alignment vertical="center"/>
    </xf>
    <xf numFmtId="167" fontId="0" fillId="12" borderId="10" xfId="0" applyNumberFormat="1" applyFill="1" applyBorder="1" applyAlignment="1">
      <alignment horizontal="center" vertical="center"/>
    </xf>
    <xf numFmtId="167" fontId="0" fillId="12" borderId="21" xfId="0" applyNumberFormat="1" applyFill="1" applyBorder="1" applyAlignment="1">
      <alignment horizontal="center" vertical="center"/>
    </xf>
    <xf numFmtId="49" fontId="0" fillId="12" borderId="28" xfId="0" applyNumberFormat="1" applyFill="1" applyBorder="1" applyAlignment="1">
      <alignment horizontal="center" vertical="center"/>
    </xf>
    <xf numFmtId="2" fontId="0" fillId="12" borderId="29" xfId="0" applyNumberFormat="1" applyFill="1" applyBorder="1" applyAlignment="1">
      <alignment horizontal="center" vertical="center"/>
    </xf>
    <xf numFmtId="2" fontId="0" fillId="12" borderId="26" xfId="0" applyNumberFormat="1" applyFill="1" applyBorder="1" applyAlignment="1">
      <alignment horizontal="center" vertical="center"/>
    </xf>
    <xf numFmtId="2" fontId="0" fillId="12" borderId="30" xfId="0" applyNumberFormat="1" applyFill="1" applyBorder="1" applyAlignment="1">
      <alignment horizontal="center" vertical="center"/>
    </xf>
    <xf numFmtId="2" fontId="0" fillId="12" borderId="31" xfId="0" applyNumberFormat="1" applyFill="1" applyBorder="1" applyAlignment="1">
      <alignment horizontal="center" vertical="center"/>
    </xf>
    <xf numFmtId="2" fontId="0" fillId="12" borderId="0" xfId="0" applyNumberFormat="1" applyFill="1" applyAlignment="1">
      <alignment vertical="center"/>
    </xf>
    <xf numFmtId="2" fontId="0" fillId="12" borderId="30" xfId="0" applyNumberFormat="1" applyFill="1" applyBorder="1" applyAlignment="1">
      <alignment vertical="center"/>
    </xf>
    <xf numFmtId="167" fontId="0" fillId="12" borderId="29" xfId="0" applyNumberFormat="1" applyFill="1" applyBorder="1" applyAlignment="1">
      <alignment horizontal="center" vertical="center"/>
    </xf>
    <xf numFmtId="167" fontId="0" fillId="12" borderId="30" xfId="0" applyNumberFormat="1" applyFill="1" applyBorder="1" applyAlignment="1">
      <alignment horizontal="center" vertical="center"/>
    </xf>
    <xf numFmtId="0" fontId="2" fillId="0" borderId="4" xfId="0" applyFont="1" applyBorder="1"/>
    <xf numFmtId="2" fontId="2" fillId="0" borderId="1" xfId="0" applyNumberFormat="1" applyFont="1" applyBorder="1"/>
    <xf numFmtId="0" fontId="2" fillId="0" borderId="23" xfId="0" applyFont="1" applyBorder="1"/>
    <xf numFmtId="0" fontId="2" fillId="2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9" fontId="2" fillId="0" borderId="8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167" fontId="2" fillId="0" borderId="34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5" xfId="0" applyNumberFormat="1" applyFont="1" applyBorder="1" applyAlignment="1">
      <alignment horizontal="center" vertical="center"/>
    </xf>
    <xf numFmtId="0" fontId="2" fillId="0" borderId="38" xfId="0" applyFont="1" applyBorder="1"/>
    <xf numFmtId="49" fontId="2" fillId="0" borderId="38" xfId="0" applyNumberFormat="1" applyFont="1" applyBorder="1" applyAlignment="1">
      <alignment horizontal="center" wrapText="1"/>
    </xf>
    <xf numFmtId="49" fontId="2" fillId="0" borderId="38" xfId="0" applyNumberFormat="1" applyFont="1" applyBorder="1" applyAlignment="1">
      <alignment horizontal="center"/>
    </xf>
    <xf numFmtId="165" fontId="2" fillId="0" borderId="38" xfId="0" applyNumberFormat="1" applyFont="1" applyBorder="1" applyAlignment="1">
      <alignment horizontal="right"/>
    </xf>
    <xf numFmtId="10" fontId="2" fillId="0" borderId="38" xfId="0" applyNumberFormat="1" applyFont="1" applyBorder="1" applyAlignment="1">
      <alignment horizontal="right"/>
    </xf>
    <xf numFmtId="3" fontId="2" fillId="0" borderId="38" xfId="0" applyNumberFormat="1" applyFont="1" applyBorder="1" applyAlignment="1">
      <alignment horizontal="right"/>
    </xf>
    <xf numFmtId="3" fontId="2" fillId="0" borderId="38" xfId="0" applyNumberFormat="1" applyFont="1" applyBorder="1" applyAlignment="1">
      <alignment horizontal="center" vertical="center"/>
    </xf>
    <xf numFmtId="0" fontId="0" fillId="0" borderId="23" xfId="0" applyBorder="1"/>
    <xf numFmtId="10" fontId="0" fillId="0" borderId="2" xfId="0" applyNumberFormat="1" applyBorder="1"/>
    <xf numFmtId="0" fontId="0" fillId="0" borderId="38" xfId="0" applyBorder="1" applyAlignment="1">
      <alignment wrapText="1"/>
    </xf>
    <xf numFmtId="0" fontId="0" fillId="0" borderId="38" xfId="0" applyBorder="1"/>
    <xf numFmtId="0" fontId="0" fillId="0" borderId="38" xfId="0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5" fontId="2" fillId="11" borderId="3" xfId="0" applyNumberFormat="1" applyFont="1" applyFill="1" applyBorder="1" applyAlignment="1">
      <alignment horizontal="center" vertical="center"/>
    </xf>
    <xf numFmtId="0" fontId="0" fillId="12" borderId="25" xfId="0" applyFont="1" applyFill="1" applyBorder="1" applyAlignment="1">
      <alignment vertical="center" wrapText="1"/>
    </xf>
    <xf numFmtId="3" fontId="2" fillId="0" borderId="35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0" fillId="12" borderId="8" xfId="0" applyNumberFormat="1" applyFill="1" applyBorder="1" applyAlignment="1">
      <alignment horizontal="center" vertical="center"/>
    </xf>
    <xf numFmtId="2" fontId="0" fillId="12" borderId="9" xfId="0" applyNumberFormat="1" applyFill="1" applyBorder="1" applyAlignment="1">
      <alignment horizontal="center" vertical="center"/>
    </xf>
    <xf numFmtId="5" fontId="2" fillId="12" borderId="22" xfId="0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2" fontId="2" fillId="12" borderId="3" xfId="0" applyNumberFormat="1" applyFont="1" applyFill="1" applyBorder="1" applyAlignment="1">
      <alignment horizontal="center" vertical="center"/>
    </xf>
    <xf numFmtId="2" fontId="2" fillId="12" borderId="8" xfId="0" applyNumberFormat="1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3" fontId="2" fillId="11" borderId="8" xfId="0" applyNumberFormat="1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165" fontId="2" fillId="11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11" borderId="10" xfId="0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167" fontId="0" fillId="4" borderId="8" xfId="0" applyNumberFormat="1" applyFill="1" applyBorder="1" applyAlignment="1">
      <alignment horizontal="center"/>
    </xf>
    <xf numFmtId="167" fontId="0" fillId="4" borderId="9" xfId="0" applyNumberFormat="1" applyFill="1" applyBorder="1" applyAlignment="1">
      <alignment horizontal="center"/>
    </xf>
    <xf numFmtId="167" fontId="0" fillId="4" borderId="10" xfId="0" applyNumberFormat="1" applyFill="1" applyBorder="1" applyAlignment="1">
      <alignment horizontal="center"/>
    </xf>
    <xf numFmtId="167" fontId="0" fillId="4" borderId="22" xfId="0" applyNumberForma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5" fontId="0" fillId="4" borderId="22" xfId="0" applyNumberForma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5" fontId="2" fillId="9" borderId="22" xfId="0" applyNumberFormat="1" applyFont="1" applyFill="1" applyBorder="1" applyAlignment="1">
      <alignment horizontal="center" vertical="center"/>
    </xf>
    <xf numFmtId="165" fontId="2" fillId="9" borderId="9" xfId="0" applyNumberFormat="1" applyFont="1" applyFill="1" applyBorder="1" applyAlignment="1">
      <alignment horizontal="center" vertical="center"/>
    </xf>
    <xf numFmtId="3" fontId="2" fillId="9" borderId="8" xfId="0" applyNumberFormat="1" applyFont="1" applyFill="1" applyBorder="1" applyAlignment="1">
      <alignment horizontal="center" vertical="center"/>
    </xf>
    <xf numFmtId="3" fontId="2" fillId="9" borderId="9" xfId="0" applyNumberFormat="1" applyFont="1" applyFill="1" applyBorder="1" applyAlignment="1">
      <alignment horizontal="center" vertical="center"/>
    </xf>
    <xf numFmtId="3" fontId="2" fillId="9" borderId="3" xfId="0" applyNumberFormat="1" applyFont="1" applyFill="1" applyBorder="1" applyAlignment="1">
      <alignment horizontal="center" vertical="center"/>
    </xf>
    <xf numFmtId="167" fontId="0" fillId="10" borderId="8" xfId="0" applyNumberFormat="1" applyFill="1" applyBorder="1" applyAlignment="1">
      <alignment horizontal="center"/>
    </xf>
    <xf numFmtId="167" fontId="0" fillId="10" borderId="9" xfId="0" applyNumberFormat="1" applyFill="1" applyBorder="1" applyAlignment="1">
      <alignment horizontal="center"/>
    </xf>
    <xf numFmtId="167" fontId="0" fillId="10" borderId="10" xfId="0" applyNumberFormat="1" applyFill="1" applyBorder="1" applyAlignment="1">
      <alignment horizontal="center"/>
    </xf>
    <xf numFmtId="167" fontId="0" fillId="10" borderId="22" xfId="0" applyNumberFormat="1" applyFill="1" applyBorder="1" applyAlignment="1">
      <alignment horizontal="center"/>
    </xf>
    <xf numFmtId="165" fontId="0" fillId="10" borderId="22" xfId="0" applyNumberFormat="1" applyFill="1" applyBorder="1" applyAlignment="1">
      <alignment horizontal="center"/>
    </xf>
    <xf numFmtId="165" fontId="0" fillId="10" borderId="9" xfId="0" applyNumberFormat="1" applyFill="1" applyBorder="1" applyAlignment="1">
      <alignment horizontal="center"/>
    </xf>
    <xf numFmtId="3" fontId="0" fillId="10" borderId="8" xfId="0" applyNumberFormat="1" applyFill="1" applyBorder="1" applyAlignment="1">
      <alignment horizontal="center"/>
    </xf>
    <xf numFmtId="3" fontId="0" fillId="10" borderId="9" xfId="0" applyNumberFormat="1" applyFill="1" applyBorder="1" applyAlignment="1">
      <alignment horizontal="center"/>
    </xf>
    <xf numFmtId="3" fontId="0" fillId="10" borderId="10" xfId="0" applyNumberFormat="1" applyFill="1" applyBorder="1" applyAlignment="1">
      <alignment horizontal="center"/>
    </xf>
    <xf numFmtId="0" fontId="2" fillId="9" borderId="3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165" fontId="2" fillId="7" borderId="22" xfId="0" applyNumberFormat="1" applyFont="1" applyFill="1" applyBorder="1" applyAlignment="1">
      <alignment horizontal="center" vertical="center"/>
    </xf>
    <xf numFmtId="165" fontId="2" fillId="7" borderId="9" xfId="0" applyNumberFormat="1" applyFont="1" applyFill="1" applyBorder="1" applyAlignment="1">
      <alignment horizontal="center" vertical="center"/>
    </xf>
    <xf numFmtId="3" fontId="2" fillId="7" borderId="8" xfId="0" applyNumberFormat="1" applyFont="1" applyFill="1" applyBorder="1" applyAlignment="1">
      <alignment horizontal="center" vertical="center"/>
    </xf>
    <xf numFmtId="3" fontId="2" fillId="7" borderId="9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  <xf numFmtId="3" fontId="0" fillId="8" borderId="8" xfId="0" applyNumberFormat="1" applyFill="1" applyBorder="1" applyAlignment="1">
      <alignment horizontal="center"/>
    </xf>
    <xf numFmtId="3" fontId="0" fillId="8" borderId="9" xfId="0" applyNumberFormat="1" applyFill="1" applyBorder="1" applyAlignment="1">
      <alignment horizontal="center"/>
    </xf>
    <xf numFmtId="165" fontId="0" fillId="8" borderId="22" xfId="0" applyNumberFormat="1" applyFill="1" applyBorder="1" applyAlignment="1">
      <alignment horizontal="center"/>
    </xf>
    <xf numFmtId="165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3">
    <cellStyle name="Comma 10 2" xfId="2" xr:uid="{8A105A60-D51B-4D97-8CE0-07179A6BADBC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11</xdr:row>
      <xdr:rowOff>108857</xdr:rowOff>
    </xdr:from>
    <xdr:to>
      <xdr:col>20</xdr:col>
      <xdr:colOff>247650</xdr:colOff>
      <xdr:row>41</xdr:row>
      <xdr:rowOff>-1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45CF2CE1-3A4E-4066-978A-CFC2EBF904F7}"/>
            </a:ext>
          </a:extLst>
        </xdr:cNvPr>
        <xdr:cNvSpPr/>
      </xdr:nvSpPr>
      <xdr:spPr>
        <a:xfrm>
          <a:off x="22278975" y="2794907"/>
          <a:ext cx="952500" cy="105210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6M%20BAU\Simulator%20BAU%20Run%209-21-2020\Simulator\NicorSimulator_EEP4_r4%20BAU%2046M%20Scenario%20Base%20Case%20Update%2010-12-2020%20RO2%20T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co365.sharepoint.com/sites/EEP4.020222025/Shared%20Documents/General/EEP4.0/D4%20Develop%20Portfolio%20Scenarios/NicorSimulator_EEP4_r4%20BAU%2046M%20Scenario%20Base%20Case%20Update%2010-23-2020%20RO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402%20Nicor%20Gas%20Rider%2030%20EEP\EEP%202.0\BC%20models\Nicor%20E3%20Project\E3_Output\Nicor%20Measure%20Scre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EP%20Planning%20Models\Planning%20Tools\Cost_Effectiveness_Tools\Avoided%20Cost%20Calculator\Avoided_Cost_Calculato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NGAS\Depts\3137\EEP%20Portfolio%20Planning%20&amp;%20Analysis\Portfolio%20Planning\E3%20Sandbox\Planning%20Tools\EEP%204.0\Model\Structural%20Data\Nicor_Planning_In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ists"/>
      <sheetName val="BudgetFramework"/>
      <sheetName val="ComponentMeasures"/>
      <sheetName val="BAU"/>
      <sheetName val="Calcs"/>
      <sheetName val="Alt1"/>
      <sheetName val="Alt2"/>
      <sheetName val="CPAS"/>
      <sheetName val="E3_Summary"/>
      <sheetName val="Summary Graphs"/>
      <sheetName val="Revenue Incentives"/>
      <sheetName val="Tables"/>
      <sheetName val="Tables4Yr"/>
      <sheetName val="Simulator"/>
      <sheetName val="Calcs Data Pivot"/>
      <sheetName val="Tracks"/>
      <sheetName val="Graphs for SAG"/>
      <sheetName val="Scenario Summary"/>
      <sheetName val="Calcs Data"/>
      <sheetName val="4.0 Scenarios Programs"/>
      <sheetName val="EEP 3.1 vs 4.0"/>
      <sheetName val="Joint Programs"/>
      <sheetName val="EEP 4 Base vs Scenarios"/>
      <sheetName val="SAG Template Portfolio - Gas"/>
      <sheetName val="EEP 3.1 Lifecycle"/>
      <sheetName val="Ops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AE5">
            <v>0.02</v>
          </cell>
        </row>
        <row r="6">
          <cell r="AE6">
            <v>11.85443747902106</v>
          </cell>
        </row>
        <row r="20">
          <cell r="AE20">
            <v>0.251475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ists"/>
      <sheetName val="BudgetFramework"/>
      <sheetName val="ComponentMeasures"/>
      <sheetName val="BAU"/>
      <sheetName val="Calcs"/>
      <sheetName val="Alt1"/>
      <sheetName val="Alt2"/>
      <sheetName val="CPAS"/>
      <sheetName val="SAG Template Gas"/>
      <sheetName val="E3_Summary"/>
      <sheetName val="Summary Graphs"/>
      <sheetName val="Revenue Incentives"/>
      <sheetName val="Tables"/>
      <sheetName val="Tables4Yr"/>
      <sheetName val="Simulator"/>
      <sheetName val="SAG Graph"/>
      <sheetName val="Calcs Data Pivot"/>
      <sheetName val="Tracks"/>
      <sheetName val="Graphs for SAG"/>
      <sheetName val="Scenario Summary"/>
      <sheetName val="Calcs Data"/>
      <sheetName val="4.0 Scenarios Programs"/>
      <sheetName val="2019Av3.1v4.0"/>
      <sheetName val="3.1v4.0"/>
      <sheetName val="3.1v4.0 Components"/>
      <sheetName val="Joint Programs"/>
      <sheetName val="EEP 4 Base vs Scenarios"/>
      <sheetName val="EEP 3.1 Lifecycle"/>
      <sheetName val="Ops Review"/>
      <sheetName val="ComEd joint Assumptins"/>
    </sheetNames>
    <sheetDataSet>
      <sheetData sheetId="0"/>
      <sheetData sheetId="1"/>
      <sheetData sheetId="2">
        <row r="53">
          <cell r="C53" t="str">
            <v>Emerging Technology</v>
          </cell>
        </row>
      </sheetData>
      <sheetData sheetId="3"/>
      <sheetData sheetId="4"/>
      <sheetData sheetId="5">
        <row r="55">
          <cell r="A55" t="str">
            <v>HES Program</v>
          </cell>
        </row>
        <row r="101">
          <cell r="BN101">
            <v>3.676284749936062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5">
          <cell r="AE5">
            <v>0.02</v>
          </cell>
        </row>
        <row r="6">
          <cell r="AE6">
            <v>11.864465703665509</v>
          </cell>
        </row>
        <row r="20">
          <cell r="AE20">
            <v>0.251475</v>
          </cell>
        </row>
      </sheetData>
      <sheetData sheetId="13"/>
      <sheetData sheetId="14"/>
      <sheetData sheetId="15"/>
      <sheetData sheetId="16"/>
      <sheetData sheetId="17">
        <row r="27">
          <cell r="AA27">
            <v>11.965647475127318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Sheet1"/>
      <sheetName val="Measure_Screen"/>
      <sheetName val="Input"/>
      <sheetName val="Programs"/>
      <sheetName val="Avoided_Costs"/>
      <sheetName val="AssumptionsReport"/>
      <sheetName val="Chart1"/>
      <sheetName val="Chart2"/>
      <sheetName val="Chart3"/>
      <sheetName val="Chart4"/>
      <sheetName val="Bubble_IC_TRC"/>
      <sheetName val="Pivot_LC_all"/>
      <sheetName val="Pivot_IC_all"/>
      <sheetName val="Pivot_TRC_all"/>
      <sheetName val="Nicor Measure Screen"/>
    </sheetNames>
    <sheetDataSet>
      <sheetData sheetId="0">
        <row r="15">
          <cell r="D15">
            <v>8.09E-2</v>
          </cell>
        </row>
        <row r="25">
          <cell r="D25">
            <v>2.5000000000000001E-2</v>
          </cell>
        </row>
        <row r="68">
          <cell r="D68">
            <v>5100</v>
          </cell>
        </row>
        <row r="69">
          <cell r="D69">
            <v>3000</v>
          </cell>
        </row>
        <row r="73">
          <cell r="D73">
            <v>1250</v>
          </cell>
        </row>
        <row r="76">
          <cell r="D76">
            <v>1845.0000000000002</v>
          </cell>
        </row>
        <row r="80">
          <cell r="D80">
            <v>0.75</v>
          </cell>
        </row>
        <row r="81">
          <cell r="D81">
            <v>1.35</v>
          </cell>
        </row>
        <row r="129">
          <cell r="C129">
            <v>1</v>
          </cell>
          <cell r="D129">
            <v>1</v>
          </cell>
        </row>
      </sheetData>
      <sheetData sheetId="1"/>
      <sheetData sheetId="2">
        <row r="1">
          <cell r="B1" t="str">
            <v>MEASURE SCREEN</v>
          </cell>
        </row>
        <row r="2">
          <cell r="B2" t="str">
            <v>E3 field &gt;</v>
          </cell>
        </row>
        <row r="3">
          <cell r="B3" t="str">
            <v>Status</v>
          </cell>
        </row>
        <row r="4">
          <cell r="B4" t="str">
            <v>On</v>
          </cell>
        </row>
        <row r="5">
          <cell r="B5" t="str">
            <v>On</v>
          </cell>
        </row>
        <row r="6">
          <cell r="B6" t="str">
            <v>On</v>
          </cell>
        </row>
        <row r="7">
          <cell r="B7" t="str">
            <v>On</v>
          </cell>
        </row>
        <row r="8">
          <cell r="B8" t="str">
            <v>On</v>
          </cell>
        </row>
        <row r="9">
          <cell r="B9" t="str">
            <v>On</v>
          </cell>
        </row>
        <row r="10">
          <cell r="B10" t="str">
            <v>On</v>
          </cell>
        </row>
        <row r="11">
          <cell r="B11" t="str">
            <v>Off</v>
          </cell>
        </row>
        <row r="12">
          <cell r="B12" t="str">
            <v>Off</v>
          </cell>
        </row>
        <row r="13">
          <cell r="B13" t="str">
            <v>On</v>
          </cell>
        </row>
        <row r="14">
          <cell r="B14" t="str">
            <v>On</v>
          </cell>
        </row>
        <row r="15">
          <cell r="B15" t="str">
            <v>On</v>
          </cell>
        </row>
        <row r="16">
          <cell r="B16" t="str">
            <v>On</v>
          </cell>
        </row>
        <row r="17">
          <cell r="B17" t="str">
            <v>Off</v>
          </cell>
        </row>
        <row r="18">
          <cell r="B18" t="str">
            <v>Off</v>
          </cell>
        </row>
        <row r="19">
          <cell r="B19" t="str">
            <v>Off</v>
          </cell>
        </row>
        <row r="20">
          <cell r="B20" t="str">
            <v>Off</v>
          </cell>
        </row>
        <row r="21">
          <cell r="B21" t="str">
            <v>Off</v>
          </cell>
        </row>
        <row r="22">
          <cell r="B22" t="str">
            <v>Off</v>
          </cell>
        </row>
        <row r="23">
          <cell r="B23" t="str">
            <v>On</v>
          </cell>
        </row>
        <row r="24">
          <cell r="B24" t="str">
            <v>On</v>
          </cell>
        </row>
        <row r="25">
          <cell r="B25" t="str">
            <v>On</v>
          </cell>
        </row>
        <row r="26">
          <cell r="B26" t="str">
            <v>On</v>
          </cell>
        </row>
        <row r="27">
          <cell r="B27" t="str">
            <v>Off</v>
          </cell>
        </row>
        <row r="28">
          <cell r="B28" t="str">
            <v>On</v>
          </cell>
        </row>
        <row r="29">
          <cell r="B29" t="str">
            <v>On</v>
          </cell>
        </row>
        <row r="30">
          <cell r="B30" t="str">
            <v>On</v>
          </cell>
        </row>
        <row r="31">
          <cell r="B31" t="str">
            <v>On</v>
          </cell>
        </row>
        <row r="32">
          <cell r="B32" t="str">
            <v>Off</v>
          </cell>
        </row>
        <row r="33">
          <cell r="B33" t="str">
            <v>Off</v>
          </cell>
        </row>
        <row r="34">
          <cell r="B34" t="str">
            <v>On</v>
          </cell>
        </row>
        <row r="35">
          <cell r="B35" t="str">
            <v>On</v>
          </cell>
        </row>
        <row r="36">
          <cell r="B36" t="str">
            <v>On</v>
          </cell>
        </row>
        <row r="37">
          <cell r="B37" t="str">
            <v>On</v>
          </cell>
        </row>
        <row r="38">
          <cell r="B38" t="str">
            <v>Off</v>
          </cell>
        </row>
        <row r="39">
          <cell r="B39" t="str">
            <v>Off</v>
          </cell>
        </row>
        <row r="40">
          <cell r="B40" t="str">
            <v>On</v>
          </cell>
        </row>
        <row r="41">
          <cell r="B41" t="str">
            <v>On</v>
          </cell>
        </row>
        <row r="42">
          <cell r="B42" t="str">
            <v>On</v>
          </cell>
        </row>
        <row r="43">
          <cell r="B43" t="str">
            <v>On</v>
          </cell>
        </row>
        <row r="44">
          <cell r="B44" t="str">
            <v>On</v>
          </cell>
        </row>
        <row r="45">
          <cell r="B45" t="str">
            <v>On</v>
          </cell>
        </row>
        <row r="46">
          <cell r="B46" t="str">
            <v>On</v>
          </cell>
        </row>
        <row r="47">
          <cell r="B47" t="str">
            <v>On</v>
          </cell>
        </row>
        <row r="48">
          <cell r="B48" t="str">
            <v>On</v>
          </cell>
        </row>
        <row r="49">
          <cell r="B49" t="str">
            <v>On</v>
          </cell>
        </row>
        <row r="50">
          <cell r="B50" t="str">
            <v>On</v>
          </cell>
        </row>
        <row r="51">
          <cell r="B51" t="str">
            <v>On</v>
          </cell>
        </row>
        <row r="52">
          <cell r="B52" t="str">
            <v>On</v>
          </cell>
        </row>
        <row r="53">
          <cell r="B53" t="str">
            <v>On</v>
          </cell>
        </row>
        <row r="54">
          <cell r="B54" t="str">
            <v>Off</v>
          </cell>
        </row>
        <row r="55">
          <cell r="B55" t="str">
            <v>On</v>
          </cell>
        </row>
        <row r="56">
          <cell r="B56" t="str">
            <v>On</v>
          </cell>
        </row>
        <row r="57">
          <cell r="B57" t="str">
            <v>On</v>
          </cell>
        </row>
        <row r="58">
          <cell r="B58" t="str">
            <v>On</v>
          </cell>
        </row>
        <row r="59">
          <cell r="B59" t="str">
            <v>On</v>
          </cell>
        </row>
        <row r="60">
          <cell r="B60" t="str">
            <v>On</v>
          </cell>
        </row>
        <row r="61">
          <cell r="B61" t="str">
            <v>On</v>
          </cell>
        </row>
        <row r="62">
          <cell r="B62" t="str">
            <v>On</v>
          </cell>
        </row>
        <row r="63">
          <cell r="B63" t="str">
            <v>On</v>
          </cell>
        </row>
        <row r="64">
          <cell r="B64" t="str">
            <v>On</v>
          </cell>
        </row>
        <row r="65">
          <cell r="B65" t="str">
            <v>On</v>
          </cell>
        </row>
        <row r="66">
          <cell r="B66" t="str">
            <v>On</v>
          </cell>
        </row>
        <row r="67">
          <cell r="B67" t="str">
            <v>On</v>
          </cell>
        </row>
        <row r="68">
          <cell r="B68" t="str">
            <v>On</v>
          </cell>
        </row>
        <row r="69">
          <cell r="B69" t="str">
            <v>Off</v>
          </cell>
        </row>
        <row r="70">
          <cell r="B70" t="str">
            <v>On</v>
          </cell>
        </row>
        <row r="71">
          <cell r="B71" t="str">
            <v>On</v>
          </cell>
        </row>
        <row r="72">
          <cell r="B72" t="str">
            <v>On</v>
          </cell>
        </row>
        <row r="73">
          <cell r="B73" t="str">
            <v>On</v>
          </cell>
        </row>
        <row r="74">
          <cell r="B74" t="str">
            <v>On</v>
          </cell>
        </row>
        <row r="75">
          <cell r="B75" t="str">
            <v>Off</v>
          </cell>
        </row>
        <row r="76">
          <cell r="B76" t="str">
            <v>On</v>
          </cell>
        </row>
        <row r="77">
          <cell r="B77" t="str">
            <v>On</v>
          </cell>
        </row>
        <row r="78">
          <cell r="B78" t="str">
            <v>On</v>
          </cell>
        </row>
        <row r="79">
          <cell r="B79" t="str">
            <v>On</v>
          </cell>
        </row>
        <row r="80">
          <cell r="B80" t="str">
            <v>On</v>
          </cell>
        </row>
        <row r="81">
          <cell r="B81" t="str">
            <v>Off</v>
          </cell>
        </row>
        <row r="82">
          <cell r="B82" t="str">
            <v>On</v>
          </cell>
        </row>
        <row r="83">
          <cell r="B83" t="str">
            <v>On</v>
          </cell>
        </row>
        <row r="84">
          <cell r="B84" t="str">
            <v>On</v>
          </cell>
        </row>
        <row r="85">
          <cell r="B85" t="str">
            <v>On</v>
          </cell>
        </row>
        <row r="86">
          <cell r="B86" t="str">
            <v>On</v>
          </cell>
        </row>
        <row r="87">
          <cell r="B87" t="str">
            <v>On</v>
          </cell>
        </row>
        <row r="88">
          <cell r="B88" t="str">
            <v>On</v>
          </cell>
        </row>
        <row r="89">
          <cell r="B89" t="str">
            <v>On</v>
          </cell>
        </row>
        <row r="90">
          <cell r="B90" t="str">
            <v>On</v>
          </cell>
        </row>
        <row r="91">
          <cell r="B91" t="str">
            <v>On</v>
          </cell>
        </row>
        <row r="92">
          <cell r="B92" t="str">
            <v>On</v>
          </cell>
        </row>
        <row r="93">
          <cell r="B93" t="str">
            <v>On</v>
          </cell>
        </row>
        <row r="94">
          <cell r="B94" t="str">
            <v>On</v>
          </cell>
        </row>
        <row r="95">
          <cell r="B95" t="str">
            <v>On</v>
          </cell>
        </row>
        <row r="96">
          <cell r="B96" t="str">
            <v>On</v>
          </cell>
        </row>
        <row r="97">
          <cell r="B97" t="str">
            <v>On</v>
          </cell>
        </row>
        <row r="98">
          <cell r="B98" t="str">
            <v>On</v>
          </cell>
        </row>
        <row r="99">
          <cell r="B99" t="str">
            <v>On</v>
          </cell>
        </row>
        <row r="100">
          <cell r="B100" t="str">
            <v>On</v>
          </cell>
        </row>
        <row r="101">
          <cell r="B101" t="str">
            <v>On</v>
          </cell>
        </row>
        <row r="102">
          <cell r="B102" t="str">
            <v>On</v>
          </cell>
        </row>
        <row r="103">
          <cell r="B103" t="str">
            <v>On</v>
          </cell>
        </row>
        <row r="104">
          <cell r="B104" t="str">
            <v>On</v>
          </cell>
        </row>
        <row r="105">
          <cell r="B105" t="str">
            <v>On</v>
          </cell>
        </row>
        <row r="106">
          <cell r="B106" t="str">
            <v>On</v>
          </cell>
        </row>
        <row r="107">
          <cell r="B107" t="str">
            <v>On</v>
          </cell>
        </row>
        <row r="108">
          <cell r="B108" t="str">
            <v>On</v>
          </cell>
        </row>
        <row r="109">
          <cell r="B109" t="str">
            <v>On</v>
          </cell>
        </row>
        <row r="110">
          <cell r="B110" t="str">
            <v>On</v>
          </cell>
        </row>
        <row r="111">
          <cell r="B111" t="str">
            <v>Off</v>
          </cell>
        </row>
        <row r="112">
          <cell r="B112" t="str">
            <v>Off</v>
          </cell>
        </row>
        <row r="113">
          <cell r="B113" t="str">
            <v>On</v>
          </cell>
        </row>
        <row r="114">
          <cell r="B114" t="str">
            <v>On</v>
          </cell>
        </row>
        <row r="115">
          <cell r="B115" t="str">
            <v>On</v>
          </cell>
        </row>
        <row r="116">
          <cell r="B116" t="str">
            <v>On</v>
          </cell>
        </row>
        <row r="117">
          <cell r="B117" t="str">
            <v>On</v>
          </cell>
        </row>
        <row r="118">
          <cell r="B118" t="str">
            <v>Off</v>
          </cell>
        </row>
        <row r="119">
          <cell r="B119" t="str">
            <v>On</v>
          </cell>
        </row>
        <row r="120">
          <cell r="B120" t="str">
            <v>On</v>
          </cell>
        </row>
        <row r="121">
          <cell r="B121" t="str">
            <v>Off</v>
          </cell>
        </row>
        <row r="122">
          <cell r="B122" t="str">
            <v>On</v>
          </cell>
        </row>
        <row r="123">
          <cell r="B123" t="str">
            <v>On</v>
          </cell>
        </row>
        <row r="124">
          <cell r="B124" t="str">
            <v>On</v>
          </cell>
        </row>
        <row r="125">
          <cell r="B125" t="str">
            <v>On</v>
          </cell>
        </row>
        <row r="126">
          <cell r="B126" t="str">
            <v>On</v>
          </cell>
        </row>
        <row r="127">
          <cell r="B127" t="str">
            <v>On</v>
          </cell>
        </row>
        <row r="128">
          <cell r="B128" t="str">
            <v>Off</v>
          </cell>
        </row>
        <row r="129">
          <cell r="B129" t="str">
            <v>Off</v>
          </cell>
        </row>
        <row r="130">
          <cell r="B130" t="str">
            <v>Off</v>
          </cell>
        </row>
        <row r="131">
          <cell r="B131" t="str">
            <v>On</v>
          </cell>
        </row>
        <row r="132">
          <cell r="B132" t="str">
            <v>On</v>
          </cell>
        </row>
        <row r="133">
          <cell r="B133" t="str">
            <v>On</v>
          </cell>
        </row>
        <row r="134">
          <cell r="B134" t="str">
            <v>On</v>
          </cell>
        </row>
        <row r="135">
          <cell r="B135" t="str">
            <v>On</v>
          </cell>
        </row>
        <row r="136">
          <cell r="B136" t="str">
            <v>On</v>
          </cell>
        </row>
        <row r="137">
          <cell r="B137" t="str">
            <v>Off</v>
          </cell>
        </row>
        <row r="138">
          <cell r="B138" t="str">
            <v>Off</v>
          </cell>
        </row>
        <row r="139">
          <cell r="B139" t="str">
            <v>Off</v>
          </cell>
        </row>
        <row r="140">
          <cell r="B140" t="str">
            <v>On</v>
          </cell>
        </row>
        <row r="141">
          <cell r="B141" t="str">
            <v>On</v>
          </cell>
        </row>
        <row r="142">
          <cell r="B142" t="str">
            <v>On</v>
          </cell>
        </row>
        <row r="143">
          <cell r="B143" t="str">
            <v>On</v>
          </cell>
        </row>
        <row r="144">
          <cell r="B144" t="str">
            <v>Off</v>
          </cell>
        </row>
        <row r="145">
          <cell r="B145" t="str">
            <v>On</v>
          </cell>
        </row>
        <row r="146">
          <cell r="B146" t="str">
            <v>Off</v>
          </cell>
        </row>
        <row r="147">
          <cell r="B147" t="str">
            <v>On</v>
          </cell>
        </row>
        <row r="148">
          <cell r="B148" t="str">
            <v>On</v>
          </cell>
        </row>
        <row r="149">
          <cell r="B149" t="str">
            <v>On</v>
          </cell>
        </row>
        <row r="150">
          <cell r="B150" t="str">
            <v>On</v>
          </cell>
        </row>
        <row r="151">
          <cell r="B151" t="str">
            <v>On</v>
          </cell>
        </row>
        <row r="152">
          <cell r="B152" t="str">
            <v>On</v>
          </cell>
        </row>
        <row r="153">
          <cell r="B153" t="str">
            <v>On</v>
          </cell>
        </row>
        <row r="154">
          <cell r="B154" t="str">
            <v>On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</sheetData>
      <sheetData sheetId="3">
        <row r="7">
          <cell r="E7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>
        <row r="14">
          <cell r="X14">
            <v>18</v>
          </cell>
        </row>
        <row r="16">
          <cell r="X16">
            <v>34.1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3_Upload"/>
      <sheetName val="Gas_Avoided_Costs"/>
      <sheetName val="Water_Costs"/>
      <sheetName val="Electric_Avoided_Cost"/>
    </sheetNames>
    <sheetDataSet>
      <sheetData sheetId="0"/>
      <sheetData sheetId="1">
        <row r="49">
          <cell r="G49">
            <v>5.1000000000000004E-2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s"/>
      <sheetName val="Specs"/>
      <sheetName val="Report_Admin"/>
    </sheetNames>
    <sheetDataSet>
      <sheetData sheetId="0" refreshError="1"/>
      <sheetData sheetId="1">
        <row r="4">
          <cell r="C4" t="str">
            <v>HES HEA</v>
          </cell>
          <cell r="D4" t="str">
            <v>HES ASI</v>
          </cell>
          <cell r="E4" t="str">
            <v>RNC</v>
          </cell>
          <cell r="F4" t="str">
            <v>MF DI</v>
          </cell>
          <cell r="G4" t="str">
            <v>MF CPOP</v>
          </cell>
          <cell r="H4" t="str">
            <v>MF P-C</v>
          </cell>
          <cell r="I4" t="str">
            <v>IQ IHWAP SF</v>
          </cell>
          <cell r="J4" t="str">
            <v>IQ IHWAP MF</v>
          </cell>
          <cell r="K4" t="str">
            <v>IQ CC SF</v>
          </cell>
          <cell r="L4" t="str">
            <v>IQ CC MF</v>
          </cell>
          <cell r="M4" t="str">
            <v>IQ UEG SF</v>
          </cell>
          <cell r="N4" t="str">
            <v>IQ UEG MF</v>
          </cell>
          <cell r="O4" t="str">
            <v>IQ PHA</v>
          </cell>
          <cell r="P4" t="str">
            <v>IQ ESK</v>
          </cell>
          <cell r="Q4" t="str">
            <v>IQ AHNC</v>
          </cell>
          <cell r="R4" t="str">
            <v xml:space="preserve">HEER </v>
          </cell>
          <cell r="S4" t="str">
            <v>HEER Tstats</v>
          </cell>
          <cell r="T4" t="str">
            <v>MT Res</v>
          </cell>
          <cell r="U4" t="str">
            <v>MT Business</v>
          </cell>
          <cell r="V4" t="str">
            <v>SEM Private</v>
          </cell>
          <cell r="W4" t="str">
            <v>SEM Public</v>
          </cell>
          <cell r="X4" t="str">
            <v>Outreach EEE</v>
          </cell>
          <cell r="Y4" t="str">
            <v>Outreach ESK</v>
          </cell>
          <cell r="Z4" t="str">
            <v>Outreach HER</v>
          </cell>
          <cell r="AA4" t="str">
            <v>BNC Private</v>
          </cell>
          <cell r="AB4" t="str">
            <v>BNC Public</v>
          </cell>
          <cell r="AC4" t="str">
            <v>Custom Private</v>
          </cell>
          <cell r="AD4" t="str">
            <v>Custom Public</v>
          </cell>
          <cell r="AE4" t="str">
            <v>SB Private</v>
          </cell>
          <cell r="AF4" t="str">
            <v>SB Public</v>
          </cell>
          <cell r="AG4" t="str">
            <v>BEER CFS</v>
          </cell>
          <cell r="AH4" t="str">
            <v>BEER Mid</v>
          </cell>
          <cell r="AI4" t="str">
            <v>BEER Private</v>
          </cell>
          <cell r="AJ4" t="str">
            <v>BEER Public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3973-73DF-430A-A4C8-12AABD596FF2}">
  <sheetPr codeName="Sheet26"/>
  <dimension ref="A1:AY83"/>
  <sheetViews>
    <sheetView showGridLines="0" tabSelected="1" showWhiteSpace="0" topLeftCell="J68" zoomScale="90" zoomScaleNormal="90" workbookViewId="0">
      <selection activeCell="L85" sqref="L85"/>
    </sheetView>
  </sheetViews>
  <sheetFormatPr defaultRowHeight="14.5" x14ac:dyDescent="0.35"/>
  <cols>
    <col min="1" max="1" width="37.54296875" customWidth="1"/>
    <col min="2" max="2" width="14.26953125" customWidth="1"/>
    <col min="3" max="6" width="14.26953125" bestFit="1" customWidth="1"/>
    <col min="7" max="7" width="15.453125" bestFit="1" customWidth="1"/>
    <col min="8" max="8" width="12.26953125" bestFit="1" customWidth="1"/>
    <col min="9" max="9" width="14.453125" customWidth="1"/>
    <col min="10" max="10" width="1.54296875" customWidth="1"/>
    <col min="11" max="11" width="38" customWidth="1"/>
    <col min="12" max="12" width="24.1796875" style="2" customWidth="1"/>
    <col min="13" max="13" width="14.453125" style="3" customWidth="1"/>
    <col min="14" max="14" width="14.54296875" style="3" customWidth="1"/>
    <col min="15" max="15" width="15.81640625" style="3" customWidth="1"/>
    <col min="16" max="16" width="15.453125" style="3" bestFit="1" customWidth="1"/>
    <col min="17" max="19" width="19" style="3" customWidth="1"/>
    <col min="20" max="20" width="12.54296875" customWidth="1"/>
    <col min="21" max="21" width="12.1796875" customWidth="1"/>
    <col min="22" max="22" width="19.1796875" customWidth="1"/>
    <col min="23" max="23" width="18.453125" customWidth="1"/>
    <col min="24" max="25" width="12.54296875" customWidth="1"/>
    <col min="26" max="26" width="19.54296875" customWidth="1"/>
    <col min="27" max="30" width="12.54296875" customWidth="1"/>
    <col min="31" max="31" width="16.54296875" customWidth="1"/>
    <col min="32" max="33" width="12.54296875" customWidth="1"/>
    <col min="34" max="34" width="19.54296875" style="4" customWidth="1"/>
    <col min="35" max="38" width="12.54296875" customWidth="1"/>
    <col min="39" max="39" width="16.1796875" customWidth="1"/>
    <col min="40" max="41" width="12.54296875" customWidth="1"/>
    <col min="42" max="42" width="17.1796875" customWidth="1"/>
    <col min="43" max="46" width="12.54296875" customWidth="1"/>
    <col min="47" max="47" width="15.26953125" customWidth="1"/>
    <col min="48" max="49" width="12.54296875" customWidth="1"/>
    <col min="50" max="50" width="19.453125" customWidth="1"/>
  </cols>
  <sheetData>
    <row r="1" spans="1:50" ht="17" x14ac:dyDescent="0.4">
      <c r="A1" s="1" t="s">
        <v>0</v>
      </c>
    </row>
    <row r="2" spans="1:50" ht="17" x14ac:dyDescent="0.4">
      <c r="A2" s="1" t="s">
        <v>1</v>
      </c>
    </row>
    <row r="4" spans="1:50" ht="15.5" x14ac:dyDescent="0.35">
      <c r="A4" s="5"/>
      <c r="B4" s="6"/>
      <c r="C4" s="6"/>
      <c r="D4" s="6"/>
      <c r="E4" s="6"/>
      <c r="F4" s="6"/>
      <c r="G4" s="6"/>
      <c r="H4" s="7"/>
      <c r="I4" s="7"/>
      <c r="J4" s="6"/>
      <c r="K4" s="6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9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s="15" customFormat="1" ht="26.15" customHeight="1" x14ac:dyDescent="0.35">
      <c r="A5" s="360" t="s">
        <v>2</v>
      </c>
      <c r="B5" s="360"/>
      <c r="C5" s="360"/>
      <c r="D5" s="360"/>
      <c r="E5" s="360"/>
      <c r="F5" s="360"/>
      <c r="G5" s="360"/>
      <c r="H5" s="10"/>
      <c r="I5" s="11"/>
      <c r="J5" s="12"/>
      <c r="K5" s="13"/>
      <c r="L5" s="1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9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</row>
    <row r="6" spans="1:50" ht="31" x14ac:dyDescent="0.35">
      <c r="A6" s="361" t="s">
        <v>3</v>
      </c>
      <c r="B6" s="361"/>
      <c r="C6" s="16">
        <v>2022</v>
      </c>
      <c r="D6" s="16">
        <v>2023</v>
      </c>
      <c r="E6" s="16">
        <v>2024</v>
      </c>
      <c r="F6" s="16">
        <v>2025</v>
      </c>
      <c r="G6" s="17" t="s">
        <v>4</v>
      </c>
      <c r="H6" s="18"/>
      <c r="I6" s="18"/>
      <c r="J6" s="19"/>
      <c r="K6" s="6"/>
      <c r="L6" s="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9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ht="15.5" x14ac:dyDescent="0.35">
      <c r="A7" s="374" t="s">
        <v>5</v>
      </c>
      <c r="B7" s="374"/>
      <c r="C7" s="20">
        <v>1.4999999999999999E-2</v>
      </c>
      <c r="D7" s="20">
        <v>1.4999999999999999E-2</v>
      </c>
      <c r="E7" s="20">
        <v>1.4999999999999999E-2</v>
      </c>
      <c r="F7" s="20">
        <v>1.4999999999999999E-2</v>
      </c>
      <c r="G7" s="20">
        <v>1.4999999999999999E-2</v>
      </c>
      <c r="H7" s="21"/>
      <c r="I7" s="22"/>
      <c r="J7" s="19"/>
      <c r="K7" s="6"/>
      <c r="L7" s="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9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0" ht="15.5" x14ac:dyDescent="0.35">
      <c r="A8" s="374" t="s">
        <v>6</v>
      </c>
      <c r="B8" s="374"/>
      <c r="C8" s="23">
        <v>51157500</v>
      </c>
      <c r="D8" s="23">
        <v>51157500</v>
      </c>
      <c r="E8" s="23">
        <v>51157500</v>
      </c>
      <c r="F8" s="23">
        <v>51157500</v>
      </c>
      <c r="G8" s="23">
        <f>SUM(C8:F8)</f>
        <v>204630000</v>
      </c>
      <c r="H8" s="24"/>
      <c r="I8" s="25"/>
      <c r="J8" s="19"/>
      <c r="K8" s="6"/>
      <c r="L8" s="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9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ht="15.5" x14ac:dyDescent="0.35">
      <c r="A9" s="374" t="s">
        <v>7</v>
      </c>
      <c r="B9" s="374"/>
      <c r="C9" s="26">
        <f>C10/(C8/C7)</f>
        <v>4.5323083433789378E-3</v>
      </c>
      <c r="D9" s="26">
        <f t="shared" ref="D9:G9" si="0">D10/(D8/D7)</f>
        <v>4.5323083433789378E-3</v>
      </c>
      <c r="E9" s="26">
        <f t="shared" si="0"/>
        <v>4.5323083433789378E-3</v>
      </c>
      <c r="F9" s="26">
        <f t="shared" si="0"/>
        <v>4.5323083433789378E-3</v>
      </c>
      <c r="G9" s="26">
        <f t="shared" si="0"/>
        <v>4.5323083433789378E-3</v>
      </c>
      <c r="H9" s="27"/>
      <c r="I9" s="28"/>
      <c r="J9" s="19"/>
      <c r="K9" s="6"/>
      <c r="L9" s="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9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 ht="15.5" x14ac:dyDescent="0.35">
      <c r="A10" s="374" t="s">
        <v>8</v>
      </c>
      <c r="B10" s="374"/>
      <c r="C10" s="23">
        <v>15457437.605093868</v>
      </c>
      <c r="D10" s="23">
        <v>15457437.605093868</v>
      </c>
      <c r="E10" s="23">
        <v>15457437.605093868</v>
      </c>
      <c r="F10" s="23">
        <v>15457437.605093868</v>
      </c>
      <c r="G10" s="23">
        <f>SUM(C10:F10)</f>
        <v>61829750.420375474</v>
      </c>
      <c r="H10" s="24"/>
      <c r="I10" s="25"/>
      <c r="J10" s="19"/>
      <c r="K10" s="6"/>
      <c r="L10" s="8"/>
      <c r="M10" s="6"/>
      <c r="N10" s="6"/>
      <c r="O10" s="6"/>
      <c r="P10" s="6"/>
      <c r="Q10" s="6"/>
      <c r="R10" s="6"/>
      <c r="S10" s="6"/>
      <c r="T10" s="6"/>
      <c r="U10" s="6"/>
      <c r="V10" s="6"/>
      <c r="W10" s="29"/>
      <c r="X10" s="30"/>
      <c r="Y10" s="6"/>
      <c r="Z10" s="30"/>
      <c r="AA10" s="6"/>
      <c r="AB10" s="6"/>
      <c r="AC10" s="6"/>
      <c r="AD10" s="6"/>
      <c r="AE10" s="6"/>
      <c r="AF10" s="6"/>
      <c r="AG10" s="6"/>
      <c r="AH10" s="9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ht="27.65" customHeight="1" x14ac:dyDescent="0.7">
      <c r="A11" s="31"/>
      <c r="B11" s="31"/>
      <c r="C11" s="31"/>
      <c r="D11" s="31"/>
      <c r="E11" s="31"/>
      <c r="F11" s="31"/>
      <c r="G11" s="32"/>
      <c r="H11" s="33"/>
      <c r="I11" s="33"/>
      <c r="J11" s="6"/>
      <c r="K11" s="6"/>
      <c r="L11" s="34"/>
      <c r="M11" s="35"/>
      <c r="N11" s="6"/>
      <c r="O11" s="6"/>
      <c r="P11" s="6"/>
      <c r="Q11" s="6"/>
      <c r="R11" s="6"/>
      <c r="S11" s="36" t="s">
        <v>9</v>
      </c>
      <c r="T11" s="3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9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5" customFormat="1" ht="26.15" customHeight="1" x14ac:dyDescent="0.35">
      <c r="A12" s="360" t="s">
        <v>10</v>
      </c>
      <c r="B12" s="360"/>
      <c r="C12" s="360"/>
      <c r="D12" s="360"/>
      <c r="E12" s="360"/>
      <c r="F12" s="360"/>
      <c r="G12" s="360"/>
      <c r="H12" s="360"/>
      <c r="I12" s="360"/>
      <c r="J12" s="12"/>
      <c r="K12" s="13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9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</row>
    <row r="13" spans="1:50" ht="62" x14ac:dyDescent="0.35">
      <c r="A13" s="362" t="s">
        <v>11</v>
      </c>
      <c r="B13" s="363"/>
      <c r="C13" s="37">
        <v>2022</v>
      </c>
      <c r="D13" s="37">
        <v>2023</v>
      </c>
      <c r="E13" s="37">
        <v>2024</v>
      </c>
      <c r="F13" s="37">
        <v>2025</v>
      </c>
      <c r="G13" s="38" t="s">
        <v>4</v>
      </c>
      <c r="H13" s="38" t="s">
        <v>12</v>
      </c>
      <c r="I13" s="38" t="s">
        <v>13</v>
      </c>
      <c r="J13" s="19"/>
      <c r="K13" s="39" t="s">
        <v>14</v>
      </c>
      <c r="L13" s="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9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ht="15.5" x14ac:dyDescent="0.35">
      <c r="A14" s="364" t="s">
        <v>15</v>
      </c>
      <c r="B14" s="365"/>
      <c r="C14" s="366" t="s">
        <v>16</v>
      </c>
      <c r="D14" s="367"/>
      <c r="E14" s="367"/>
      <c r="F14" s="367"/>
      <c r="G14" s="367"/>
      <c r="H14" s="367"/>
      <c r="I14" s="368"/>
      <c r="J14" s="19"/>
      <c r="K14" s="6"/>
      <c r="L14" s="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9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ht="15.5" x14ac:dyDescent="0.35">
      <c r="A15" s="369" t="s">
        <v>17</v>
      </c>
      <c r="B15" s="370"/>
      <c r="C15" s="370"/>
      <c r="D15" s="370"/>
      <c r="E15" s="370"/>
      <c r="F15" s="370"/>
      <c r="G15" s="370"/>
      <c r="H15" s="370"/>
      <c r="I15" s="371"/>
      <c r="J15" s="19"/>
      <c r="K15" s="6"/>
      <c r="L15" s="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9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ht="15.5" x14ac:dyDescent="0.35">
      <c r="A16" s="40" t="s">
        <v>18</v>
      </c>
      <c r="B16" s="41"/>
      <c r="C16" s="42">
        <v>7999868.894227</v>
      </c>
      <c r="D16" s="42">
        <v>7999868.894227</v>
      </c>
      <c r="E16" s="42">
        <v>7999868.894227</v>
      </c>
      <c r="F16" s="42">
        <v>7999868.894227</v>
      </c>
      <c r="G16" s="42">
        <f>SUM(C16:F16)</f>
        <v>31999475.576908</v>
      </c>
      <c r="H16" s="43">
        <f>G16/$G$20</f>
        <v>0.2141943973814017</v>
      </c>
      <c r="I16" s="43">
        <f>G16/$G$27</f>
        <v>0.17503261000881573</v>
      </c>
      <c r="J16" s="19"/>
      <c r="K16" s="6"/>
      <c r="L16" s="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9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ht="15.5" x14ac:dyDescent="0.35">
      <c r="A17" s="40" t="s">
        <v>19</v>
      </c>
      <c r="B17" s="41"/>
      <c r="C17" s="42">
        <v>3734900.8027459998</v>
      </c>
      <c r="D17" s="42">
        <v>3734900.8027459998</v>
      </c>
      <c r="E17" s="42">
        <v>3734900.8027459998</v>
      </c>
      <c r="F17" s="42">
        <v>3734900.8027459998</v>
      </c>
      <c r="G17" s="42">
        <f t="shared" ref="G17:G19" si="1">SUM(C17:F17)</f>
        <v>14939603.210983999</v>
      </c>
      <c r="H17" s="43">
        <f t="shared" ref="H17:H19" si="2">G17/$G$20</f>
        <v>0.10000099217885916</v>
      </c>
      <c r="I17" s="44">
        <f>G17/$G$27</f>
        <v>8.1717518658388097E-2</v>
      </c>
      <c r="J17" s="19"/>
      <c r="K17" s="6"/>
      <c r="L17" s="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9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ht="15.5" x14ac:dyDescent="0.35">
      <c r="A18" s="40" t="s">
        <v>20</v>
      </c>
      <c r="B18" s="41"/>
      <c r="C18" s="42">
        <v>14408137.746712364</v>
      </c>
      <c r="D18" s="42">
        <v>14408137.746712364</v>
      </c>
      <c r="E18" s="42">
        <v>14408137.746712364</v>
      </c>
      <c r="F18" s="42">
        <v>14408137.746712364</v>
      </c>
      <c r="G18" s="42">
        <f t="shared" si="1"/>
        <v>57632550.986849457</v>
      </c>
      <c r="H18" s="43">
        <f t="shared" si="2"/>
        <v>0.38577411990743449</v>
      </c>
      <c r="I18" s="43">
        <f>G18/$G$27</f>
        <v>0.31524191065099755</v>
      </c>
      <c r="J18" s="19"/>
      <c r="K18" s="6"/>
      <c r="L18" s="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9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ht="15.5" x14ac:dyDescent="0.35">
      <c r="A19" s="40" t="s">
        <v>21</v>
      </c>
      <c r="B19" s="41"/>
      <c r="C19" s="42">
        <v>11205730.018489551</v>
      </c>
      <c r="D19" s="42">
        <v>11205730.018489551</v>
      </c>
      <c r="E19" s="42">
        <v>11205730.018489551</v>
      </c>
      <c r="F19" s="42">
        <v>11205730.018489551</v>
      </c>
      <c r="G19" s="42">
        <f t="shared" si="1"/>
        <v>44822920.073958203</v>
      </c>
      <c r="H19" s="43">
        <f t="shared" si="2"/>
        <v>0.30003049053230468</v>
      </c>
      <c r="I19" s="43">
        <f>G19/$G$27</f>
        <v>0.24517503950667949</v>
      </c>
      <c r="J19" s="19"/>
      <c r="K19" s="6"/>
      <c r="L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9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ht="15.5" x14ac:dyDescent="0.35">
      <c r="A20" s="45" t="s">
        <v>22</v>
      </c>
      <c r="B20" s="46"/>
      <c r="C20" s="47">
        <f>SUM(C16:C19)</f>
        <v>37348637.462174915</v>
      </c>
      <c r="D20" s="47">
        <f t="shared" ref="D20:F20" si="3">SUM(D16:D19)</f>
        <v>37348637.462174915</v>
      </c>
      <c r="E20" s="47">
        <f t="shared" si="3"/>
        <v>37348637.462174915</v>
      </c>
      <c r="F20" s="47">
        <f t="shared" si="3"/>
        <v>37348637.462174915</v>
      </c>
      <c r="G20" s="47">
        <f t="shared" ref="G20:G26" si="4">SUM(C20:F20)</f>
        <v>149394549.84869966</v>
      </c>
      <c r="H20" s="48">
        <f>SUM(H16:H19)</f>
        <v>1</v>
      </c>
      <c r="I20" s="49">
        <f>G20/G27</f>
        <v>0.81716707882488082</v>
      </c>
      <c r="J20" s="19"/>
      <c r="K20" s="6"/>
      <c r="L20" s="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9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ht="15.5" x14ac:dyDescent="0.35">
      <c r="A21" s="40" t="s">
        <v>23</v>
      </c>
      <c r="B21" s="41"/>
      <c r="C21" s="42">
        <v>2285553.84</v>
      </c>
      <c r="D21" s="42">
        <v>2285553.84</v>
      </c>
      <c r="E21" s="42">
        <v>2285553.84</v>
      </c>
      <c r="F21" s="42">
        <v>2285553.84</v>
      </c>
      <c r="G21" s="42">
        <f t="shared" si="4"/>
        <v>9142215.3599999994</v>
      </c>
      <c r="H21" s="50"/>
      <c r="I21" s="43">
        <f>G21/$G$27</f>
        <v>5.0006626261032784E-2</v>
      </c>
      <c r="J21" s="19"/>
      <c r="K21" s="39" t="s">
        <v>24</v>
      </c>
      <c r="L21" s="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9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32.65" customHeight="1" x14ac:dyDescent="0.35">
      <c r="A22" s="372" t="s">
        <v>25</v>
      </c>
      <c r="B22" s="373"/>
      <c r="C22" s="42">
        <v>1371332.31</v>
      </c>
      <c r="D22" s="42">
        <v>1371332.31</v>
      </c>
      <c r="E22" s="42">
        <v>1371332.31</v>
      </c>
      <c r="F22" s="42">
        <v>1371332.31</v>
      </c>
      <c r="G22" s="42">
        <f t="shared" si="4"/>
        <v>5485329.2400000002</v>
      </c>
      <c r="H22" s="50"/>
      <c r="I22" s="43">
        <f>G22/$G$27</f>
        <v>3.0003975887896283E-2</v>
      </c>
      <c r="J22" s="19"/>
      <c r="K22" s="6"/>
      <c r="L22" s="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9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ht="15.5" x14ac:dyDescent="0.35">
      <c r="A23" s="375" t="s">
        <v>26</v>
      </c>
      <c r="B23" s="376"/>
      <c r="C23" s="42">
        <v>1371332.31</v>
      </c>
      <c r="D23" s="42">
        <v>1371332.31</v>
      </c>
      <c r="E23" s="42">
        <v>1371332.31</v>
      </c>
      <c r="F23" s="42">
        <v>1371332.31</v>
      </c>
      <c r="G23" s="42">
        <f t="shared" si="4"/>
        <v>5485329.2400000002</v>
      </c>
      <c r="H23" s="50"/>
      <c r="I23" s="43">
        <f t="shared" ref="I23:I25" si="5">G23/$G$27</f>
        <v>3.0003975887896283E-2</v>
      </c>
      <c r="J23" s="19"/>
      <c r="K23" s="6"/>
      <c r="L23" s="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9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52.15" customHeight="1" x14ac:dyDescent="0.35">
      <c r="A24" s="372" t="s">
        <v>27</v>
      </c>
      <c r="B24" s="373"/>
      <c r="C24" s="42">
        <v>1102800</v>
      </c>
      <c r="D24" s="42">
        <v>1102800</v>
      </c>
      <c r="E24" s="42">
        <v>1102800</v>
      </c>
      <c r="F24" s="42">
        <v>1102800</v>
      </c>
      <c r="G24" s="42">
        <f t="shared" si="4"/>
        <v>4411200</v>
      </c>
      <c r="H24" s="50"/>
      <c r="I24" s="43">
        <f t="shared" si="5"/>
        <v>2.4128640715226801E-2</v>
      </c>
      <c r="J24" s="19"/>
      <c r="K24" s="6"/>
      <c r="L24" s="8"/>
      <c r="M24" s="6"/>
      <c r="N24" s="6"/>
      <c r="O24" s="6"/>
      <c r="P24" s="6"/>
      <c r="Q24" s="6"/>
      <c r="R24" s="6"/>
      <c r="S24" s="6"/>
      <c r="T24" s="6"/>
      <c r="U24" s="6"/>
      <c r="W24" s="5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9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ht="25.15" customHeight="1" x14ac:dyDescent="0.35">
      <c r="A25" s="377" t="s">
        <v>28</v>
      </c>
      <c r="B25" s="378"/>
      <c r="C25" s="42">
        <v>2225363.81</v>
      </c>
      <c r="D25" s="42">
        <v>2225363.81</v>
      </c>
      <c r="E25" s="42">
        <v>2225363.81</v>
      </c>
      <c r="F25" s="42">
        <v>2225363.81</v>
      </c>
      <c r="G25" s="42">
        <f t="shared" si="4"/>
        <v>8901455.2400000002</v>
      </c>
      <c r="H25" s="50"/>
      <c r="I25" s="43">
        <f t="shared" si="5"/>
        <v>4.8689702423066951E-2</v>
      </c>
      <c r="J25" s="19"/>
      <c r="K25" s="6"/>
      <c r="L25" s="8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9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ht="15.5" x14ac:dyDescent="0.35">
      <c r="A26" s="52" t="s">
        <v>29</v>
      </c>
      <c r="B26" s="53"/>
      <c r="C26" s="54">
        <f>SUM(C21:C25)</f>
        <v>8356382.2699999996</v>
      </c>
      <c r="D26" s="54">
        <f t="shared" ref="D26:F26" si="6">SUM(D21:D25)</f>
        <v>8356382.2699999996</v>
      </c>
      <c r="E26" s="54">
        <f t="shared" si="6"/>
        <v>8356382.2699999996</v>
      </c>
      <c r="F26" s="54">
        <f t="shared" si="6"/>
        <v>8356382.2699999996</v>
      </c>
      <c r="G26" s="54">
        <f t="shared" si="4"/>
        <v>33425529.079999998</v>
      </c>
      <c r="H26" s="54"/>
      <c r="I26" s="55">
        <f>G26/G27</f>
        <v>0.1828329211751191</v>
      </c>
      <c r="J26" s="19"/>
      <c r="K26" s="6"/>
      <c r="L26" s="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9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ht="33.65" customHeight="1" x14ac:dyDescent="0.35">
      <c r="A27" s="358" t="s">
        <v>30</v>
      </c>
      <c r="B27" s="359"/>
      <c r="C27" s="56">
        <f>C26+C20</f>
        <v>45705019.732174918</v>
      </c>
      <c r="D27" s="56">
        <f t="shared" ref="D27:G27" si="7">D26+D20</f>
        <v>45705019.732174918</v>
      </c>
      <c r="E27" s="56">
        <f t="shared" si="7"/>
        <v>45705019.732174918</v>
      </c>
      <c r="F27" s="56">
        <f t="shared" si="7"/>
        <v>45705019.732174918</v>
      </c>
      <c r="G27" s="56">
        <f t="shared" si="7"/>
        <v>182820078.92869967</v>
      </c>
      <c r="H27" s="54"/>
      <c r="I27" s="57">
        <f>SUM(I26,I20)</f>
        <v>0.99999999999999989</v>
      </c>
      <c r="J27" s="19"/>
      <c r="K27" s="6"/>
      <c r="L27" s="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9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33.65" customHeight="1" x14ac:dyDescent="0.35">
      <c r="A28" s="58"/>
      <c r="B28" s="58"/>
      <c r="C28" s="59"/>
      <c r="D28" s="59"/>
      <c r="E28" s="59"/>
      <c r="F28" s="59"/>
      <c r="G28" s="59"/>
      <c r="H28" s="59"/>
      <c r="I28" s="59"/>
      <c r="J28" s="60"/>
      <c r="K28" s="7"/>
      <c r="L28" s="61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62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33.65" customHeight="1" x14ac:dyDescent="0.35">
      <c r="A29" s="360" t="s">
        <v>31</v>
      </c>
      <c r="B29" s="360"/>
      <c r="C29" s="360"/>
      <c r="D29" s="360"/>
      <c r="E29" s="360"/>
      <c r="F29" s="360"/>
      <c r="G29" s="360"/>
      <c r="H29" s="10"/>
      <c r="I29" s="11"/>
      <c r="J29" s="60"/>
      <c r="K29" s="7"/>
      <c r="L29" s="6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62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ht="33.65" customHeight="1" x14ac:dyDescent="0.35">
      <c r="A30" s="361" t="s">
        <v>32</v>
      </c>
      <c r="B30" s="361"/>
      <c r="C30" s="16">
        <v>2022</v>
      </c>
      <c r="D30" s="16">
        <v>2023</v>
      </c>
      <c r="E30" s="16">
        <v>2024</v>
      </c>
      <c r="F30" s="16">
        <v>2025</v>
      </c>
      <c r="G30" s="63" t="s">
        <v>4</v>
      </c>
      <c r="H30" s="64"/>
      <c r="I30" s="64"/>
      <c r="J30" s="60"/>
      <c r="K30" s="7"/>
      <c r="L30" s="6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62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1:50" ht="23.65" customHeight="1" x14ac:dyDescent="0.35">
      <c r="A31" s="65" t="s">
        <v>33</v>
      </c>
      <c r="B31" s="65"/>
      <c r="C31" s="65"/>
      <c r="D31" s="65"/>
      <c r="E31" s="65"/>
      <c r="F31" s="65"/>
      <c r="G31" s="65"/>
      <c r="H31" s="11"/>
      <c r="I31" s="11"/>
      <c r="J31" s="60"/>
      <c r="K31" s="7"/>
      <c r="L31" s="61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62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ht="28.15" customHeight="1" x14ac:dyDescent="0.35">
      <c r="A32" s="357" t="s">
        <v>34</v>
      </c>
      <c r="B32" s="357"/>
      <c r="C32" s="66">
        <f>C19/(C19+C18)</f>
        <v>0.43748683803674721</v>
      </c>
      <c r="D32" s="66">
        <f t="shared" ref="D32:G32" si="8">D19/(D19+D18)</f>
        <v>0.43748683803674721</v>
      </c>
      <c r="E32" s="66">
        <f t="shared" si="8"/>
        <v>0.43748683803674721</v>
      </c>
      <c r="F32" s="66">
        <f t="shared" si="8"/>
        <v>0.43748683803674721</v>
      </c>
      <c r="G32" s="66">
        <f t="shared" si="8"/>
        <v>0.43748683803674721</v>
      </c>
      <c r="H32" s="67"/>
      <c r="I32" s="11"/>
      <c r="J32" s="60"/>
      <c r="K32" s="7"/>
      <c r="L32" s="61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62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27.65" customHeight="1" x14ac:dyDescent="0.35">
      <c r="A33" s="357" t="s">
        <v>35</v>
      </c>
      <c r="B33" s="357"/>
      <c r="C33" s="66">
        <f>C19/C20</f>
        <v>0.30003049053230468</v>
      </c>
      <c r="D33" s="66">
        <f t="shared" ref="D33:G33" si="9">D19/D20</f>
        <v>0.30003049053230468</v>
      </c>
      <c r="E33" s="66">
        <f t="shared" si="9"/>
        <v>0.30003049053230468</v>
      </c>
      <c r="F33" s="66">
        <f t="shared" si="9"/>
        <v>0.30003049053230468</v>
      </c>
      <c r="G33" s="66">
        <f t="shared" si="9"/>
        <v>0.30003049053230468</v>
      </c>
      <c r="H33" s="67" t="s">
        <v>36</v>
      </c>
      <c r="I33" s="11"/>
      <c r="J33" s="60"/>
      <c r="K33" s="7"/>
      <c r="L33" s="6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62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36.65" customHeight="1" x14ac:dyDescent="0.35">
      <c r="A34" s="357" t="s">
        <v>37</v>
      </c>
      <c r="B34" s="357"/>
      <c r="C34" s="66">
        <f>C35/C19</f>
        <v>0.84852372577546886</v>
      </c>
      <c r="D34" s="66">
        <f t="shared" ref="D34:F34" si="10">D35/D19</f>
        <v>0.84852372577546886</v>
      </c>
      <c r="E34" s="66">
        <f t="shared" si="10"/>
        <v>0.84852372577546886</v>
      </c>
      <c r="F34" s="66">
        <f t="shared" si="10"/>
        <v>0.84852372577546886</v>
      </c>
      <c r="G34" s="68">
        <f>AVERAGE(C34:F34)</f>
        <v>0.84852372577546886</v>
      </c>
      <c r="H34" s="69"/>
      <c r="I34" s="11"/>
      <c r="J34" s="60"/>
      <c r="K34" s="7"/>
      <c r="L34" s="6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62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36.65" customHeight="1" x14ac:dyDescent="0.35">
      <c r="A35" s="357" t="s">
        <v>38</v>
      </c>
      <c r="B35" s="357"/>
      <c r="C35" s="70">
        <v>9508327.7853227668</v>
      </c>
      <c r="D35" s="70">
        <v>9508327.7853227668</v>
      </c>
      <c r="E35" s="70">
        <v>9508327.7853227668</v>
      </c>
      <c r="F35" s="70">
        <v>9508327.7853227668</v>
      </c>
      <c r="G35" s="71">
        <f>SUM(C35:F35)</f>
        <v>38033311.141291067</v>
      </c>
      <c r="H35" s="72"/>
      <c r="I35" s="11"/>
      <c r="J35" s="60"/>
      <c r="K35" s="7"/>
      <c r="L35" s="61"/>
      <c r="M35" s="7"/>
      <c r="N35" s="7"/>
      <c r="O35" s="7"/>
      <c r="P35" s="7"/>
      <c r="Q35" s="7"/>
      <c r="R35" s="7"/>
      <c r="S35" s="7"/>
      <c r="T35" s="7"/>
      <c r="U35" s="73"/>
      <c r="V35" s="354"/>
      <c r="W35" s="354"/>
      <c r="X35" s="354"/>
      <c r="Y35" s="354"/>
      <c r="Z35" s="354"/>
      <c r="AA35" s="354"/>
      <c r="AB35" s="60"/>
      <c r="AC35" s="7"/>
      <c r="AD35" s="7"/>
      <c r="AE35" s="7"/>
      <c r="AF35" s="7"/>
      <c r="AG35" s="7"/>
      <c r="AH35" s="62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33" customHeight="1" x14ac:dyDescent="0.35">
      <c r="A36" s="355" t="s">
        <v>39</v>
      </c>
      <c r="B36" s="355"/>
      <c r="C36" s="70">
        <v>2980635.5854000002</v>
      </c>
      <c r="D36" s="70">
        <v>2980635.5854000002</v>
      </c>
      <c r="E36" s="70">
        <v>2980635.5854000002</v>
      </c>
      <c r="F36" s="70">
        <v>2980635.5854000002</v>
      </c>
      <c r="G36" s="71">
        <f>SUM(C36:F36)</f>
        <v>11922542.341600001</v>
      </c>
      <c r="H36" s="72"/>
      <c r="I36" s="11"/>
      <c r="J36" s="60"/>
      <c r="K36" s="7"/>
      <c r="L36" s="61"/>
      <c r="M36" s="7"/>
      <c r="N36" s="7"/>
      <c r="O36" s="7"/>
      <c r="P36" s="7"/>
      <c r="Q36" s="7"/>
      <c r="R36" s="7"/>
      <c r="S36" s="7"/>
      <c r="T36" s="7"/>
      <c r="U36" s="7"/>
      <c r="V36" s="74"/>
      <c r="W36" s="74"/>
      <c r="X36" s="74"/>
      <c r="Y36" s="74"/>
      <c r="Z36" s="74"/>
      <c r="AA36" s="74"/>
      <c r="AB36" s="7"/>
      <c r="AC36" s="7"/>
      <c r="AD36" s="7"/>
      <c r="AE36" s="7"/>
      <c r="AF36" s="7"/>
      <c r="AG36" s="7"/>
      <c r="AH36" s="62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35.65" customHeight="1" x14ac:dyDescent="0.35">
      <c r="A37" s="355" t="s">
        <v>40</v>
      </c>
      <c r="B37" s="355"/>
      <c r="C37" s="70">
        <v>931292.34179999994</v>
      </c>
      <c r="D37" s="70">
        <v>931292.34179999994</v>
      </c>
      <c r="E37" s="70">
        <v>931292.34179999994</v>
      </c>
      <c r="F37" s="70">
        <v>931292.34179999994</v>
      </c>
      <c r="G37" s="71">
        <f t="shared" ref="G37:G39" si="11">SUM(C37:F37)</f>
        <v>3725169.3671999997</v>
      </c>
      <c r="H37" s="72"/>
      <c r="I37" s="11"/>
      <c r="J37" s="60"/>
      <c r="K37" s="7"/>
      <c r="L37" s="61"/>
      <c r="M37" s="7"/>
      <c r="N37" s="7"/>
      <c r="O37" s="7"/>
      <c r="P37" s="7"/>
      <c r="Q37" s="7"/>
      <c r="R37" s="7"/>
      <c r="S37" s="7"/>
      <c r="T37" s="7"/>
      <c r="U37" s="7"/>
      <c r="V37" s="74"/>
      <c r="W37" s="74"/>
      <c r="X37" s="74"/>
      <c r="Y37" s="74"/>
      <c r="Z37" s="74"/>
      <c r="AA37" s="7"/>
      <c r="AB37" s="7"/>
      <c r="AC37" s="7"/>
      <c r="AD37" s="7"/>
      <c r="AE37" s="7"/>
      <c r="AF37" s="7"/>
      <c r="AG37" s="7"/>
      <c r="AH37" s="62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34.15" customHeight="1" x14ac:dyDescent="0.35">
      <c r="A38" s="356" t="s">
        <v>41</v>
      </c>
      <c r="B38" s="356"/>
      <c r="C38" s="70">
        <v>2247993.9677916057</v>
      </c>
      <c r="D38" s="70">
        <v>2247993.9677916057</v>
      </c>
      <c r="E38" s="70">
        <v>2247993.9677916057</v>
      </c>
      <c r="F38" s="70">
        <v>2247993.9677916057</v>
      </c>
      <c r="G38" s="71">
        <f t="shared" si="11"/>
        <v>8991975.871166423</v>
      </c>
      <c r="H38" s="72"/>
      <c r="I38" s="11"/>
      <c r="J38" s="60"/>
      <c r="K38" s="7"/>
      <c r="L38" s="61"/>
      <c r="M38" s="7"/>
      <c r="N38" s="7"/>
      <c r="O38" s="7"/>
      <c r="P38" s="7"/>
      <c r="Q38" s="7"/>
      <c r="R38" s="7"/>
      <c r="S38" s="7"/>
      <c r="T38" s="7"/>
      <c r="U38" s="7"/>
      <c r="V38" s="74"/>
      <c r="W38" s="74"/>
      <c r="X38" s="74"/>
      <c r="Y38" s="74"/>
      <c r="Z38" s="74"/>
      <c r="AA38" s="7"/>
      <c r="AB38" s="7"/>
      <c r="AC38" s="7"/>
      <c r="AD38" s="7"/>
      <c r="AE38" s="7"/>
      <c r="AF38" s="7"/>
      <c r="AG38" s="7"/>
      <c r="AH38" s="62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34.5" customHeight="1" x14ac:dyDescent="0.35">
      <c r="A39" s="356" t="s">
        <v>42</v>
      </c>
      <c r="B39" s="356"/>
      <c r="C39" s="70">
        <v>3554666.12928116</v>
      </c>
      <c r="D39" s="70">
        <v>3554666.12928116</v>
      </c>
      <c r="E39" s="70">
        <v>3554666.12928116</v>
      </c>
      <c r="F39" s="70">
        <v>3554666.12928116</v>
      </c>
      <c r="G39" s="71">
        <f t="shared" si="11"/>
        <v>14218664.51712464</v>
      </c>
      <c r="H39" s="72"/>
      <c r="I39" s="11"/>
      <c r="J39" s="60"/>
      <c r="K39" s="7"/>
      <c r="L39" s="61"/>
      <c r="M39" s="7"/>
      <c r="N39" s="7"/>
      <c r="O39" s="7"/>
      <c r="P39" s="7"/>
      <c r="Q39" s="7"/>
      <c r="R39" s="7"/>
      <c r="S39" s="7"/>
      <c r="T39" s="7"/>
      <c r="U39" s="7"/>
      <c r="V39" s="74"/>
      <c r="W39" s="74"/>
      <c r="X39" s="74"/>
      <c r="Y39" s="74"/>
      <c r="Z39" s="74"/>
      <c r="AA39" s="7"/>
      <c r="AB39" s="7"/>
      <c r="AC39" s="7"/>
      <c r="AD39" s="7"/>
      <c r="AE39" s="7"/>
      <c r="AF39" s="7"/>
      <c r="AG39" s="7"/>
      <c r="AH39" s="62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23.65" customHeight="1" x14ac:dyDescent="0.35">
      <c r="A40" s="75" t="s">
        <v>43</v>
      </c>
      <c r="B40" s="75"/>
      <c r="C40" s="47"/>
      <c r="D40" s="47"/>
      <c r="E40" s="47"/>
      <c r="F40" s="47"/>
      <c r="G40" s="47"/>
      <c r="H40" s="76"/>
      <c r="I40" s="11"/>
      <c r="J40" s="60"/>
      <c r="K40" s="7"/>
      <c r="L40" s="61"/>
      <c r="M40" s="7"/>
      <c r="N40" s="7"/>
      <c r="O40" s="7"/>
      <c r="P40" s="7"/>
      <c r="Q40" s="7"/>
      <c r="R40" s="7"/>
      <c r="S40" s="7"/>
      <c r="T40" s="7"/>
      <c r="U40" s="7"/>
      <c r="V40" s="74"/>
      <c r="W40" s="74"/>
      <c r="X40" s="74"/>
      <c r="Y40" s="74"/>
      <c r="Z40" s="74"/>
      <c r="AA40" s="7"/>
      <c r="AB40" s="7"/>
      <c r="AC40" s="7"/>
      <c r="AD40" s="7"/>
      <c r="AE40" s="7"/>
      <c r="AF40" s="7"/>
      <c r="AG40" s="7"/>
      <c r="AH40" s="62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41.15" customHeight="1" x14ac:dyDescent="0.35">
      <c r="A41" s="347" t="s">
        <v>44</v>
      </c>
      <c r="B41" s="347"/>
      <c r="C41" s="77">
        <f>C42/C20</f>
        <v>7.7404260496346536E-2</v>
      </c>
      <c r="D41" s="77">
        <f t="shared" ref="D41:G41" si="12">D42/D20</f>
        <v>7.7404260496346536E-2</v>
      </c>
      <c r="E41" s="77">
        <f t="shared" si="12"/>
        <v>7.7404260496346536E-2</v>
      </c>
      <c r="F41" s="77">
        <f t="shared" si="12"/>
        <v>7.7404260496346536E-2</v>
      </c>
      <c r="G41" s="77">
        <f t="shared" si="12"/>
        <v>7.7404260496346536E-2</v>
      </c>
      <c r="H41" s="78" t="s">
        <v>45</v>
      </c>
      <c r="I41" s="11"/>
      <c r="J41" s="60"/>
      <c r="K41" s="7"/>
      <c r="L41" s="61"/>
      <c r="M41" s="7"/>
      <c r="N41" s="7"/>
      <c r="O41" s="7"/>
      <c r="P41" s="7"/>
      <c r="Q41" s="7"/>
      <c r="R41" s="7"/>
      <c r="S41" s="7"/>
      <c r="T41" s="7"/>
      <c r="U41" s="7"/>
      <c r="V41" s="74"/>
      <c r="W41" s="74"/>
      <c r="X41" s="74"/>
      <c r="Y41" s="74"/>
      <c r="Z41" s="74"/>
      <c r="AA41" s="7"/>
      <c r="AB41" s="7"/>
      <c r="AC41" s="7"/>
      <c r="AD41" s="7"/>
      <c r="AE41" s="7"/>
      <c r="AF41" s="7"/>
      <c r="AG41" s="7"/>
      <c r="AH41" s="62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.5" x14ac:dyDescent="0.35">
      <c r="A42" s="347" t="s">
        <v>46</v>
      </c>
      <c r="B42" s="347"/>
      <c r="C42" s="79">
        <v>2890943.6633057939</v>
      </c>
      <c r="D42" s="79">
        <v>2890943.6633057939</v>
      </c>
      <c r="E42" s="79">
        <v>2890943.6633057939</v>
      </c>
      <c r="F42" s="79">
        <v>2890943.6633057939</v>
      </c>
      <c r="G42" s="266">
        <f>SUM(C42:F42)</f>
        <v>11563774.653223176</v>
      </c>
      <c r="H42" s="80"/>
      <c r="I42" s="11"/>
      <c r="J42" s="7"/>
      <c r="K42" s="7"/>
      <c r="L42" s="61"/>
      <c r="M42" s="7"/>
      <c r="N42" s="7"/>
      <c r="O42" s="7"/>
      <c r="P42" s="7"/>
      <c r="Q42" s="7"/>
      <c r="R42" s="7"/>
      <c r="S42" s="7"/>
      <c r="T42" s="7"/>
      <c r="U42" s="7"/>
      <c r="V42" s="74"/>
      <c r="W42" s="74"/>
      <c r="X42" s="74"/>
      <c r="Y42" s="74"/>
      <c r="Z42" s="74"/>
      <c r="AA42" s="7"/>
      <c r="AB42" s="7"/>
      <c r="AC42" s="7"/>
      <c r="AD42" s="7"/>
      <c r="AE42" s="7"/>
      <c r="AF42" s="7"/>
      <c r="AG42" s="7"/>
      <c r="AH42" s="62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thickBot="1" x14ac:dyDescent="0.4">
      <c r="A43" s="7"/>
      <c r="B43" s="7"/>
      <c r="C43" s="74"/>
      <c r="D43" s="74"/>
      <c r="E43" s="74"/>
      <c r="F43" s="74"/>
      <c r="G43" s="74"/>
      <c r="H43" s="74"/>
      <c r="I43" s="7"/>
      <c r="J43" s="7"/>
      <c r="K43" s="7"/>
      <c r="L43" s="61"/>
      <c r="M43" s="7"/>
      <c r="N43" s="7"/>
      <c r="O43" s="7"/>
      <c r="P43" s="7"/>
      <c r="Q43" s="7"/>
      <c r="R43" s="7"/>
      <c r="S43" s="7"/>
      <c r="T43" s="7"/>
      <c r="U43" s="7"/>
      <c r="V43" s="74"/>
      <c r="W43" s="74"/>
      <c r="X43" s="74"/>
      <c r="Y43" s="74"/>
      <c r="Z43" s="74"/>
      <c r="AA43" s="7"/>
      <c r="AB43" s="7"/>
      <c r="AC43" s="7"/>
      <c r="AD43" s="7"/>
      <c r="AE43" s="7"/>
      <c r="AF43" s="7"/>
      <c r="AG43" s="7"/>
      <c r="AH43" s="62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7" x14ac:dyDescent="0.4">
      <c r="A44" s="7"/>
      <c r="B44" s="7"/>
      <c r="C44" s="7"/>
      <c r="D44" s="7"/>
      <c r="E44" s="7"/>
      <c r="F44" s="7"/>
      <c r="G44" s="7"/>
      <c r="H44" s="7"/>
      <c r="I44" s="7"/>
      <c r="J44" s="6"/>
      <c r="K44" s="7"/>
      <c r="L44" s="61"/>
      <c r="M44" s="7"/>
      <c r="N44" s="7"/>
      <c r="O44"/>
      <c r="P44"/>
      <c r="Q44"/>
      <c r="R44"/>
      <c r="S44"/>
      <c r="T44" s="348" t="s">
        <v>47</v>
      </c>
      <c r="U44" s="349"/>
      <c r="V44" s="349"/>
      <c r="W44" s="349"/>
      <c r="X44" s="349"/>
      <c r="Y44" s="349"/>
      <c r="Z44" s="350"/>
      <c r="AA44" s="348" t="s">
        <v>48</v>
      </c>
      <c r="AB44" s="349"/>
      <c r="AC44" s="349"/>
      <c r="AD44" s="349"/>
      <c r="AE44" s="349"/>
      <c r="AF44" s="349"/>
      <c r="AG44" s="349"/>
      <c r="AH44" s="350"/>
      <c r="AI44" s="348" t="s">
        <v>49</v>
      </c>
      <c r="AJ44" s="349"/>
      <c r="AK44" s="349"/>
      <c r="AL44" s="349"/>
      <c r="AM44" s="349"/>
      <c r="AN44" s="349"/>
      <c r="AO44" s="349"/>
      <c r="AP44" s="350"/>
      <c r="AQ44" s="351" t="s">
        <v>50</v>
      </c>
      <c r="AR44" s="352"/>
      <c r="AS44" s="352"/>
      <c r="AT44" s="352"/>
      <c r="AU44" s="352"/>
      <c r="AV44" s="352"/>
      <c r="AW44" s="352"/>
      <c r="AX44" s="353"/>
    </row>
    <row r="45" spans="1:50" ht="33.6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7"/>
      <c r="L45" s="61"/>
      <c r="M45" s="7"/>
      <c r="N45" s="7"/>
      <c r="O45"/>
      <c r="P45"/>
      <c r="Q45"/>
      <c r="R45"/>
      <c r="S45"/>
      <c r="T45" s="344" t="s">
        <v>51</v>
      </c>
      <c r="U45" s="345"/>
      <c r="V45" s="81" t="s">
        <v>52</v>
      </c>
      <c r="W45" s="81" t="s">
        <v>53</v>
      </c>
      <c r="X45" s="345" t="s">
        <v>54</v>
      </c>
      <c r="Y45" s="346"/>
      <c r="Z45" s="82" t="s">
        <v>55</v>
      </c>
      <c r="AA45" s="344" t="s">
        <v>51</v>
      </c>
      <c r="AB45" s="345"/>
      <c r="AC45" s="345" t="s">
        <v>52</v>
      </c>
      <c r="AD45" s="345"/>
      <c r="AE45" s="81" t="s">
        <v>53</v>
      </c>
      <c r="AF45" s="345" t="s">
        <v>54</v>
      </c>
      <c r="AG45" s="346"/>
      <c r="AH45" s="82" t="s">
        <v>55</v>
      </c>
      <c r="AI45" s="344" t="s">
        <v>51</v>
      </c>
      <c r="AJ45" s="345"/>
      <c r="AK45" s="345" t="s">
        <v>52</v>
      </c>
      <c r="AL45" s="345"/>
      <c r="AM45" s="81" t="s">
        <v>53</v>
      </c>
      <c r="AN45" s="345" t="s">
        <v>54</v>
      </c>
      <c r="AO45" s="346"/>
      <c r="AP45" s="82" t="s">
        <v>55</v>
      </c>
      <c r="AQ45" s="344" t="s">
        <v>51</v>
      </c>
      <c r="AR45" s="345"/>
      <c r="AS45" s="345" t="s">
        <v>52</v>
      </c>
      <c r="AT45" s="345"/>
      <c r="AU45" s="81" t="s">
        <v>53</v>
      </c>
      <c r="AV45" s="345" t="s">
        <v>54</v>
      </c>
      <c r="AW45" s="346"/>
      <c r="AX45" s="82" t="s">
        <v>55</v>
      </c>
    </row>
    <row r="46" spans="1:50" s="15" customFormat="1" ht="44.65" customHeight="1" x14ac:dyDescent="0.35">
      <c r="A46" s="13"/>
      <c r="B46" s="13"/>
      <c r="C46" s="13"/>
      <c r="D46" s="13"/>
      <c r="E46" s="13"/>
      <c r="F46" s="83"/>
      <c r="G46" s="83"/>
      <c r="H46" s="83"/>
      <c r="I46" s="13"/>
      <c r="J46" s="13"/>
      <c r="K46" s="342" t="s">
        <v>56</v>
      </c>
      <c r="L46" s="343"/>
      <c r="M46" s="343"/>
      <c r="N46" s="343"/>
      <c r="O46" s="343"/>
      <c r="P46" s="343"/>
      <c r="Q46" s="343"/>
      <c r="R46" s="343"/>
      <c r="S46" s="343"/>
      <c r="T46" s="337"/>
      <c r="U46" s="338"/>
      <c r="V46" s="84"/>
      <c r="W46" s="84"/>
      <c r="X46" s="340"/>
      <c r="Y46" s="341"/>
      <c r="Z46" s="85"/>
      <c r="AA46" s="337"/>
      <c r="AB46" s="338"/>
      <c r="AC46" s="339"/>
      <c r="AD46" s="339"/>
      <c r="AE46" s="86"/>
      <c r="AF46" s="340"/>
      <c r="AG46" s="341"/>
      <c r="AH46" s="85"/>
      <c r="AI46" s="337"/>
      <c r="AJ46" s="338"/>
      <c r="AK46" s="339"/>
      <c r="AL46" s="339"/>
      <c r="AM46" s="86"/>
      <c r="AN46" s="340"/>
      <c r="AO46" s="341"/>
      <c r="AP46" s="85"/>
      <c r="AQ46" s="337"/>
      <c r="AR46" s="338"/>
      <c r="AS46" s="339"/>
      <c r="AT46" s="339"/>
      <c r="AU46" s="87"/>
      <c r="AV46" s="340"/>
      <c r="AW46" s="341"/>
      <c r="AX46" s="88"/>
    </row>
    <row r="47" spans="1:50" ht="119.6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89" t="s">
        <v>57</v>
      </c>
      <c r="L47" s="90" t="s">
        <v>58</v>
      </c>
      <c r="M47" s="91" t="s">
        <v>59</v>
      </c>
      <c r="N47" s="90" t="s">
        <v>60</v>
      </c>
      <c r="O47" s="92" t="s">
        <v>61</v>
      </c>
      <c r="P47" s="92" t="s">
        <v>62</v>
      </c>
      <c r="Q47" s="93" t="s">
        <v>63</v>
      </c>
      <c r="R47" s="94" t="s">
        <v>64</v>
      </c>
      <c r="S47" s="94" t="s">
        <v>65</v>
      </c>
      <c r="T47" s="335" t="s">
        <v>66</v>
      </c>
      <c r="U47" s="336"/>
      <c r="V47" s="95" t="s">
        <v>67</v>
      </c>
      <c r="W47" s="90" t="s">
        <v>53</v>
      </c>
      <c r="X47" s="333" t="s">
        <v>68</v>
      </c>
      <c r="Y47" s="334"/>
      <c r="Z47" s="96" t="s">
        <v>55</v>
      </c>
      <c r="AA47" s="335" t="s">
        <v>66</v>
      </c>
      <c r="AB47" s="336"/>
      <c r="AC47" s="333" t="s">
        <v>67</v>
      </c>
      <c r="AD47" s="333"/>
      <c r="AE47" s="90" t="s">
        <v>69</v>
      </c>
      <c r="AF47" s="333" t="s">
        <v>68</v>
      </c>
      <c r="AG47" s="334"/>
      <c r="AH47" s="96" t="s">
        <v>55</v>
      </c>
      <c r="AI47" s="335" t="s">
        <v>66</v>
      </c>
      <c r="AJ47" s="336"/>
      <c r="AK47" s="333" t="s">
        <v>67</v>
      </c>
      <c r="AL47" s="333"/>
      <c r="AM47" s="90" t="s">
        <v>69</v>
      </c>
      <c r="AN47" s="333" t="s">
        <v>68</v>
      </c>
      <c r="AO47" s="334"/>
      <c r="AP47" s="96" t="s">
        <v>55</v>
      </c>
      <c r="AQ47" s="335" t="s">
        <v>66</v>
      </c>
      <c r="AR47" s="336"/>
      <c r="AS47" s="333" t="s">
        <v>67</v>
      </c>
      <c r="AT47" s="333"/>
      <c r="AU47" s="90" t="s">
        <v>69</v>
      </c>
      <c r="AV47" s="333" t="s">
        <v>68</v>
      </c>
      <c r="AW47" s="334"/>
      <c r="AX47" s="96" t="s">
        <v>55</v>
      </c>
    </row>
    <row r="48" spans="1:50" ht="29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97" t="s">
        <v>101</v>
      </c>
      <c r="L48" s="98" t="s">
        <v>70</v>
      </c>
      <c r="M48" s="99"/>
      <c r="N48" s="100">
        <v>9.4979894326099483</v>
      </c>
      <c r="O48" s="101">
        <v>6426812.5999999996</v>
      </c>
      <c r="P48" s="101">
        <v>8037878.3232000005</v>
      </c>
      <c r="Q48" s="101">
        <v>14464690.9232</v>
      </c>
      <c r="R48" s="102">
        <v>15248862.309993699</v>
      </c>
      <c r="S48" s="103">
        <f t="shared" ref="S48:S50" si="13">X48/V48</f>
        <v>8.5536983502245327</v>
      </c>
      <c r="T48" s="330">
        <v>3616172.7308</v>
      </c>
      <c r="U48" s="331"/>
      <c r="V48" s="102">
        <v>3812215.5774984248</v>
      </c>
      <c r="W48" s="104">
        <f>T48/V48</f>
        <v>0.94857508902288568</v>
      </c>
      <c r="X48" s="328">
        <v>32608542.095948543</v>
      </c>
      <c r="Y48" s="332"/>
      <c r="Z48" s="104">
        <f>T48/X48</f>
        <v>0.11089648596247093</v>
      </c>
      <c r="AA48" s="330">
        <v>3616172.7308</v>
      </c>
      <c r="AB48" s="331"/>
      <c r="AC48" s="328">
        <v>3812215.5774984248</v>
      </c>
      <c r="AD48" s="329"/>
      <c r="AE48" s="104">
        <f>AA48/AC48</f>
        <v>0.94857508902288568</v>
      </c>
      <c r="AF48" s="328">
        <v>32608542.095948543</v>
      </c>
      <c r="AG48" s="329"/>
      <c r="AH48" s="105">
        <f>AA48/AF48</f>
        <v>0.11089648596247093</v>
      </c>
      <c r="AI48" s="330">
        <v>3616172.7308</v>
      </c>
      <c r="AJ48" s="331"/>
      <c r="AK48" s="328">
        <v>3812215.5774984248</v>
      </c>
      <c r="AL48" s="329"/>
      <c r="AM48" s="104">
        <f>AI48/AK48</f>
        <v>0.94857508902288568</v>
      </c>
      <c r="AN48" s="328">
        <v>32608542.095948543</v>
      </c>
      <c r="AO48" s="329"/>
      <c r="AP48" s="105">
        <f>AI48/AN48</f>
        <v>0.11089648596247093</v>
      </c>
      <c r="AQ48" s="330">
        <v>3616172.7308</v>
      </c>
      <c r="AR48" s="331"/>
      <c r="AS48" s="328">
        <v>3812215.5774984248</v>
      </c>
      <c r="AT48" s="329"/>
      <c r="AU48" s="104">
        <f>AQ48/AS48</f>
        <v>0.94857508902288568</v>
      </c>
      <c r="AV48" s="328">
        <v>32608542.095948543</v>
      </c>
      <c r="AW48" s="329"/>
      <c r="AX48" s="105">
        <f>AQ48/AV48</f>
        <v>0.11089648596247093</v>
      </c>
    </row>
    <row r="49" spans="1:50" ht="29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97" t="s">
        <v>71</v>
      </c>
      <c r="L49" s="98" t="s">
        <v>71</v>
      </c>
      <c r="M49" s="99" t="s">
        <v>72</v>
      </c>
      <c r="N49" s="100">
        <v>5.0727177113795152</v>
      </c>
      <c r="O49" s="101">
        <v>2931602.5</v>
      </c>
      <c r="P49" s="101">
        <v>1170786</v>
      </c>
      <c r="Q49" s="101">
        <v>4102388.5</v>
      </c>
      <c r="R49" s="102">
        <v>3521429.16</v>
      </c>
      <c r="S49" s="103">
        <f t="shared" si="13"/>
        <v>5</v>
      </c>
      <c r="T49" s="330">
        <v>1025597.125</v>
      </c>
      <c r="U49" s="331"/>
      <c r="V49" s="102">
        <v>880357.29</v>
      </c>
      <c r="W49" s="104">
        <f t="shared" ref="W49" si="14">T49/V49</f>
        <v>1.1649782839874023</v>
      </c>
      <c r="X49" s="328">
        <v>4401786.45</v>
      </c>
      <c r="Y49" s="332"/>
      <c r="Z49" s="104">
        <f t="shared" ref="Z49" si="15">T49/X49</f>
        <v>0.23299565679748047</v>
      </c>
      <c r="AA49" s="330">
        <v>1025597.125</v>
      </c>
      <c r="AB49" s="331"/>
      <c r="AC49" s="328">
        <v>880357.29</v>
      </c>
      <c r="AD49" s="329"/>
      <c r="AE49" s="104">
        <f t="shared" ref="AE49" si="16">AA49/AC49</f>
        <v>1.1649782839874023</v>
      </c>
      <c r="AF49" s="328">
        <v>4401786.45</v>
      </c>
      <c r="AG49" s="329"/>
      <c r="AH49" s="105">
        <f t="shared" ref="AH49" si="17">AA49/AF49</f>
        <v>0.23299565679748047</v>
      </c>
      <c r="AI49" s="330">
        <v>1025597.125</v>
      </c>
      <c r="AJ49" s="331"/>
      <c r="AK49" s="328">
        <v>880357.29</v>
      </c>
      <c r="AL49" s="329"/>
      <c r="AM49" s="104">
        <f t="shared" ref="AM49" si="18">AI49/AK49</f>
        <v>1.1649782839874023</v>
      </c>
      <c r="AN49" s="328">
        <v>4401786.45</v>
      </c>
      <c r="AO49" s="329"/>
      <c r="AP49" s="105">
        <f t="shared" ref="AP49" si="19">AI49/AN49</f>
        <v>0.23299565679748047</v>
      </c>
      <c r="AQ49" s="330">
        <v>1025597.125</v>
      </c>
      <c r="AR49" s="331"/>
      <c r="AS49" s="328">
        <v>880357.29</v>
      </c>
      <c r="AT49" s="329"/>
      <c r="AU49" s="104">
        <f t="shared" ref="AU49" si="20">AQ49/AS49</f>
        <v>1.1649782839874023</v>
      </c>
      <c r="AV49" s="328">
        <v>4401786.45</v>
      </c>
      <c r="AW49" s="329"/>
      <c r="AX49" s="105">
        <f t="shared" ref="AX49" si="21">AQ49/AV49</f>
        <v>0.23299565679748047</v>
      </c>
    </row>
    <row r="50" spans="1:50" ht="29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97" t="s">
        <v>73</v>
      </c>
      <c r="L50" s="106" t="s">
        <v>73</v>
      </c>
      <c r="M50" s="99" t="s">
        <v>72</v>
      </c>
      <c r="N50" s="100">
        <v>3.8879754224861109</v>
      </c>
      <c r="O50" s="101">
        <v>465966.34989999991</v>
      </c>
      <c r="P50" s="101">
        <v>1791465.3386320001</v>
      </c>
      <c r="Q50" s="101">
        <v>2257431.6885319999</v>
      </c>
      <c r="R50" s="102">
        <v>536077.53640706104</v>
      </c>
      <c r="S50" s="103">
        <f t="shared" si="13"/>
        <v>20.600000000000005</v>
      </c>
      <c r="T50" s="330">
        <v>564357.92213299999</v>
      </c>
      <c r="U50" s="331"/>
      <c r="V50" s="102">
        <v>134019.38410176526</v>
      </c>
      <c r="W50" s="104">
        <f>T50/V50</f>
        <v>4.2110171294658745</v>
      </c>
      <c r="X50" s="328">
        <v>2760799.312496365</v>
      </c>
      <c r="Y50" s="332"/>
      <c r="Z50" s="104">
        <f>T50/X50</f>
        <v>0.20441830725562493</v>
      </c>
      <c r="AA50" s="330">
        <v>564357.92213299999</v>
      </c>
      <c r="AB50" s="331"/>
      <c r="AC50" s="328">
        <v>134019.38410176526</v>
      </c>
      <c r="AD50" s="329"/>
      <c r="AE50" s="104">
        <f>AA50/AC50</f>
        <v>4.2110171294658745</v>
      </c>
      <c r="AF50" s="328">
        <v>2760799.312496365</v>
      </c>
      <c r="AG50" s="329"/>
      <c r="AH50" s="105">
        <f>AA50/AF50</f>
        <v>0.20441830725562493</v>
      </c>
      <c r="AI50" s="330">
        <v>564357.92213299999</v>
      </c>
      <c r="AJ50" s="331"/>
      <c r="AK50" s="328">
        <v>134019.38410176526</v>
      </c>
      <c r="AL50" s="329"/>
      <c r="AM50" s="104">
        <f>AI50/AK50</f>
        <v>4.2110171294658745</v>
      </c>
      <c r="AN50" s="328">
        <v>2760799.312496365</v>
      </c>
      <c r="AO50" s="329"/>
      <c r="AP50" s="105">
        <f>AI50/AN50</f>
        <v>0.20441830725562493</v>
      </c>
      <c r="AQ50" s="330">
        <v>564357.92213299999</v>
      </c>
      <c r="AR50" s="331"/>
      <c r="AS50" s="328">
        <v>134019.38410176526</v>
      </c>
      <c r="AT50" s="329"/>
      <c r="AU50" s="104">
        <f>AQ50/AS50</f>
        <v>4.2110171294658745</v>
      </c>
      <c r="AV50" s="328">
        <v>2760799.312496365</v>
      </c>
      <c r="AW50" s="329"/>
      <c r="AX50" s="105">
        <f>AQ50/AV50</f>
        <v>0.20441830725562493</v>
      </c>
    </row>
    <row r="51" spans="1:50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97" t="s">
        <v>74</v>
      </c>
      <c r="L51" s="106" t="s">
        <v>74</v>
      </c>
      <c r="M51" s="99"/>
      <c r="N51" s="100">
        <v>2.2951931442530378</v>
      </c>
      <c r="O51" s="101">
        <v>10068532.228800001</v>
      </c>
      <c r="P51" s="101">
        <v>8562605.6293599997</v>
      </c>
      <c r="Q51" s="101">
        <v>18631137.85816</v>
      </c>
      <c r="R51" s="102">
        <v>6884172.5243169554</v>
      </c>
      <c r="S51" s="103">
        <f>X51/V51</f>
        <v>16.541618899857138</v>
      </c>
      <c r="T51" s="330">
        <v>4657784.4645400001</v>
      </c>
      <c r="U51" s="331"/>
      <c r="V51" s="102">
        <v>1721043.1310792388</v>
      </c>
      <c r="W51" s="104">
        <f>T51/V51</f>
        <v>2.7063728853902558</v>
      </c>
      <c r="X51" s="328">
        <v>28468839.584529642</v>
      </c>
      <c r="Y51" s="332"/>
      <c r="Z51" s="104">
        <f>T51/X51</f>
        <v>0.16360991640386718</v>
      </c>
      <c r="AA51" s="330">
        <v>4657784.4645400001</v>
      </c>
      <c r="AB51" s="331"/>
      <c r="AC51" s="328">
        <v>1721043.1310792388</v>
      </c>
      <c r="AD51" s="329"/>
      <c r="AE51" s="104">
        <f>AA51/AC51</f>
        <v>2.7063728853902558</v>
      </c>
      <c r="AF51" s="328">
        <v>28468839.584529642</v>
      </c>
      <c r="AG51" s="329"/>
      <c r="AH51" s="105">
        <f>AA51/AF51</f>
        <v>0.16360991640386718</v>
      </c>
      <c r="AI51" s="330">
        <v>4657784.4645400001</v>
      </c>
      <c r="AJ51" s="331"/>
      <c r="AK51" s="328">
        <v>1721043.1310792388</v>
      </c>
      <c r="AL51" s="329"/>
      <c r="AM51" s="104">
        <f>AI51/AK51</f>
        <v>2.7063728853902558</v>
      </c>
      <c r="AN51" s="328">
        <v>28468839.584529642</v>
      </c>
      <c r="AO51" s="329"/>
      <c r="AP51" s="105">
        <f>AI51/AN51</f>
        <v>0.16360991640386718</v>
      </c>
      <c r="AQ51" s="330">
        <v>4657784.4645400001</v>
      </c>
      <c r="AR51" s="331"/>
      <c r="AS51" s="328">
        <v>1721043.1310792388</v>
      </c>
      <c r="AT51" s="329"/>
      <c r="AU51" s="104">
        <f>AQ51/AS51</f>
        <v>2.7063728853902558</v>
      </c>
      <c r="AV51" s="328">
        <v>28468839.584529642</v>
      </c>
      <c r="AW51" s="329"/>
      <c r="AX51" s="105">
        <f>AQ51/AV51</f>
        <v>0.16360991640386718</v>
      </c>
    </row>
    <row r="52" spans="1:50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97" t="s">
        <v>102</v>
      </c>
      <c r="L52" s="106" t="s">
        <v>75</v>
      </c>
      <c r="M52" s="99"/>
      <c r="N52" s="100">
        <v>4.0192314737269488</v>
      </c>
      <c r="O52" s="101">
        <v>3711572.15</v>
      </c>
      <c r="P52" s="101">
        <v>3771857.6680000001</v>
      </c>
      <c r="Q52" s="101">
        <v>7483429.818</v>
      </c>
      <c r="R52" s="102">
        <v>5000070.0734699387</v>
      </c>
      <c r="S52" s="103">
        <f>X52/V52</f>
        <v>7.4586682514233162</v>
      </c>
      <c r="T52" s="330">
        <v>1870857.4545</v>
      </c>
      <c r="U52" s="331"/>
      <c r="V52" s="102">
        <v>1250017.5183674847</v>
      </c>
      <c r="W52" s="104">
        <f>T52/V52</f>
        <v>1.4966649882981868</v>
      </c>
      <c r="X52" s="328">
        <v>9323465.97797052</v>
      </c>
      <c r="Y52" s="329"/>
      <c r="Z52" s="104">
        <f>T52/X52</f>
        <v>0.20066115529573025</v>
      </c>
      <c r="AA52" s="330">
        <v>1870857.4545</v>
      </c>
      <c r="AB52" s="331"/>
      <c r="AC52" s="328">
        <v>1250017.5183674847</v>
      </c>
      <c r="AD52" s="329"/>
      <c r="AE52" s="104">
        <f>AA52/AC52</f>
        <v>1.4966649882981868</v>
      </c>
      <c r="AF52" s="328">
        <v>9323465.97797052</v>
      </c>
      <c r="AG52" s="329"/>
      <c r="AH52" s="105">
        <f>AA52/AF52</f>
        <v>0.20066115529573025</v>
      </c>
      <c r="AI52" s="330">
        <v>1870857.4545</v>
      </c>
      <c r="AJ52" s="331"/>
      <c r="AK52" s="328">
        <v>1250017.5183674847</v>
      </c>
      <c r="AL52" s="329"/>
      <c r="AM52" s="104">
        <f>AI52/AK52</f>
        <v>1.4966649882981868</v>
      </c>
      <c r="AN52" s="328">
        <v>9323465.97797052</v>
      </c>
      <c r="AO52" s="329"/>
      <c r="AP52" s="105">
        <f>AI52/AN52</f>
        <v>0.20066115529573025</v>
      </c>
      <c r="AQ52" s="330">
        <v>1870857.4545</v>
      </c>
      <c r="AR52" s="331"/>
      <c r="AS52" s="328">
        <v>1250017.5183674847</v>
      </c>
      <c r="AT52" s="329"/>
      <c r="AU52" s="104">
        <f>AQ52/AS52</f>
        <v>1.4966649882981868</v>
      </c>
      <c r="AV52" s="328">
        <v>9323465.97797052</v>
      </c>
      <c r="AW52" s="329"/>
      <c r="AX52" s="105">
        <f>AQ52/AV52</f>
        <v>0.20066115529573025</v>
      </c>
    </row>
    <row r="53" spans="1:50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97"/>
      <c r="L53" s="98"/>
      <c r="M53" s="99"/>
      <c r="N53" s="107"/>
      <c r="O53" s="108"/>
      <c r="P53" s="108"/>
      <c r="Q53" s="108"/>
      <c r="R53" s="109"/>
      <c r="S53" s="103"/>
      <c r="T53" s="330"/>
      <c r="U53" s="331"/>
      <c r="V53" s="109"/>
      <c r="W53" s="104"/>
      <c r="X53" s="328"/>
      <c r="Y53" s="332"/>
      <c r="Z53" s="104"/>
      <c r="AA53" s="330"/>
      <c r="AB53" s="331"/>
      <c r="AC53" s="328"/>
      <c r="AD53" s="329"/>
      <c r="AE53" s="104"/>
      <c r="AF53" s="328"/>
      <c r="AG53" s="329"/>
      <c r="AH53" s="105"/>
      <c r="AI53" s="330"/>
      <c r="AJ53" s="331"/>
      <c r="AK53" s="328"/>
      <c r="AL53" s="329"/>
      <c r="AM53" s="104"/>
      <c r="AN53" s="328"/>
      <c r="AO53" s="329"/>
      <c r="AP53" s="105"/>
      <c r="AQ53" s="330"/>
      <c r="AR53" s="331"/>
      <c r="AS53" s="328"/>
      <c r="AT53" s="329"/>
      <c r="AU53" s="104"/>
      <c r="AV53" s="328"/>
      <c r="AW53" s="329"/>
      <c r="AX53" s="105"/>
    </row>
    <row r="54" spans="1:50" s="15" customFormat="1" ht="25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10" t="s">
        <v>76</v>
      </c>
      <c r="L54" s="111"/>
      <c r="M54" s="112"/>
      <c r="N54" s="113">
        <v>4.1993580279863867</v>
      </c>
      <c r="O54" s="114">
        <f>SUM(O48:O53)</f>
        <v>23604485.828699999</v>
      </c>
      <c r="P54" s="114">
        <f t="shared" ref="P54:R54" si="22">SUM(P48:P53)</f>
        <v>23334592.959192004</v>
      </c>
      <c r="Q54" s="114">
        <f t="shared" si="22"/>
        <v>46939078.787891999</v>
      </c>
      <c r="R54" s="115">
        <f t="shared" si="22"/>
        <v>31190611.604187652</v>
      </c>
      <c r="S54" s="116">
        <f>X54/V54</f>
        <v>9.9470230856943385</v>
      </c>
      <c r="T54" s="323">
        <f>SUM(T48:U53)</f>
        <v>11734769.696973</v>
      </c>
      <c r="U54" s="324"/>
      <c r="V54" s="117">
        <f>SUM(V48:V53)</f>
        <v>7797652.9010469131</v>
      </c>
      <c r="W54" s="118">
        <f>T54/V54</f>
        <v>1.5049104962593922</v>
      </c>
      <c r="X54" s="327">
        <f>SUM(X48:Y53)</f>
        <v>77563433.420945078</v>
      </c>
      <c r="Y54" s="327"/>
      <c r="Z54" s="119">
        <f>T54/X54</f>
        <v>0.1512925508762247</v>
      </c>
      <c r="AA54" s="323">
        <f>SUM(AA48:AB53)</f>
        <v>11734769.696973</v>
      </c>
      <c r="AB54" s="324"/>
      <c r="AC54" s="325">
        <f>SUM(AC48:AD53)</f>
        <v>7797652.9010469131</v>
      </c>
      <c r="AD54" s="326"/>
      <c r="AE54" s="118">
        <f>AA54/AC54</f>
        <v>1.5049104962593922</v>
      </c>
      <c r="AF54" s="327">
        <f>SUM(AF48:AG53)</f>
        <v>77563433.420945078</v>
      </c>
      <c r="AG54" s="327"/>
      <c r="AH54" s="119">
        <f>AA54/AF54</f>
        <v>0.1512925508762247</v>
      </c>
      <c r="AI54" s="323">
        <f>SUM(AI48:AJ53)</f>
        <v>11734769.696973</v>
      </c>
      <c r="AJ54" s="324"/>
      <c r="AK54" s="325">
        <f>SUM(AK48:AL53)</f>
        <v>7797652.9010469131</v>
      </c>
      <c r="AL54" s="326"/>
      <c r="AM54" s="118">
        <f>AI54/AK54</f>
        <v>1.5049104962593922</v>
      </c>
      <c r="AN54" s="327">
        <f>SUM(AN48:AO53)</f>
        <v>77563433.420945078</v>
      </c>
      <c r="AO54" s="327"/>
      <c r="AP54" s="119">
        <f>AI54/AN54</f>
        <v>0.1512925508762247</v>
      </c>
      <c r="AQ54" s="323">
        <f>SUM(AQ48:AR53)</f>
        <v>11734769.696973</v>
      </c>
      <c r="AR54" s="324"/>
      <c r="AS54" s="325">
        <f>SUM(AS48:AT53)</f>
        <v>7797652.9010469131</v>
      </c>
      <c r="AT54" s="326"/>
      <c r="AU54" s="118">
        <f>AQ54/AS54</f>
        <v>1.5049104962593922</v>
      </c>
      <c r="AV54" s="327">
        <f>SUM(AV48:AW53)</f>
        <v>77563433.420945078</v>
      </c>
      <c r="AW54" s="327"/>
      <c r="AX54" s="120">
        <f>AQ54/AV54</f>
        <v>0.1512925508762247</v>
      </c>
    </row>
    <row r="55" spans="1:50" s="15" customFormat="1" ht="124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21" t="s">
        <v>77</v>
      </c>
      <c r="L55" s="122" t="s">
        <v>58</v>
      </c>
      <c r="M55" s="123" t="s">
        <v>59</v>
      </c>
      <c r="N55" s="122" t="s">
        <v>60</v>
      </c>
      <c r="O55" s="124" t="s">
        <v>61</v>
      </c>
      <c r="P55" s="124" t="s">
        <v>62</v>
      </c>
      <c r="Q55" s="125" t="s">
        <v>63</v>
      </c>
      <c r="R55" s="126" t="s">
        <v>64</v>
      </c>
      <c r="S55" s="126" t="s">
        <v>65</v>
      </c>
      <c r="T55" s="322" t="s">
        <v>66</v>
      </c>
      <c r="U55" s="320"/>
      <c r="V55" s="122" t="s">
        <v>67</v>
      </c>
      <c r="W55" s="122" t="s">
        <v>53</v>
      </c>
      <c r="X55" s="320" t="s">
        <v>68</v>
      </c>
      <c r="Y55" s="321"/>
      <c r="Z55" s="127" t="s">
        <v>55</v>
      </c>
      <c r="AA55" s="322" t="s">
        <v>66</v>
      </c>
      <c r="AB55" s="320"/>
      <c r="AC55" s="320" t="s">
        <v>67</v>
      </c>
      <c r="AD55" s="320"/>
      <c r="AE55" s="122" t="s">
        <v>69</v>
      </c>
      <c r="AF55" s="320" t="s">
        <v>68</v>
      </c>
      <c r="AG55" s="321"/>
      <c r="AH55" s="127" t="s">
        <v>55</v>
      </c>
      <c r="AI55" s="322" t="s">
        <v>66</v>
      </c>
      <c r="AJ55" s="320"/>
      <c r="AK55" s="320" t="s">
        <v>67</v>
      </c>
      <c r="AL55" s="320"/>
      <c r="AM55" s="122" t="s">
        <v>69</v>
      </c>
      <c r="AN55" s="320" t="s">
        <v>68</v>
      </c>
      <c r="AO55" s="321"/>
      <c r="AP55" s="127" t="s">
        <v>55</v>
      </c>
      <c r="AQ55" s="322" t="s">
        <v>66</v>
      </c>
      <c r="AR55" s="320"/>
      <c r="AS55" s="320" t="s">
        <v>67</v>
      </c>
      <c r="AT55" s="320"/>
      <c r="AU55" s="122" t="s">
        <v>69</v>
      </c>
      <c r="AV55" s="320" t="s">
        <v>68</v>
      </c>
      <c r="AW55" s="321"/>
      <c r="AX55" s="127" t="s">
        <v>55</v>
      </c>
    </row>
    <row r="56" spans="1:50" ht="29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128" t="s">
        <v>103</v>
      </c>
      <c r="L56" s="129" t="s">
        <v>78</v>
      </c>
      <c r="M56" s="130"/>
      <c r="N56" s="131">
        <v>3.7578359434297184</v>
      </c>
      <c r="O56" s="132">
        <v>14823600</v>
      </c>
      <c r="P56" s="132">
        <v>8995008.4003999978</v>
      </c>
      <c r="Q56" s="132">
        <v>23818608.400399998</v>
      </c>
      <c r="R56" s="133">
        <v>12206986.801355176</v>
      </c>
      <c r="S56" s="134">
        <f>X56/V56</f>
        <v>17.287016596221825</v>
      </c>
      <c r="T56" s="315">
        <v>5954652.1000999995</v>
      </c>
      <c r="U56" s="316"/>
      <c r="V56" s="133">
        <v>3051746.7003387939</v>
      </c>
      <c r="W56" s="135">
        <f>T56/V56</f>
        <v>1.9512275050347185</v>
      </c>
      <c r="X56" s="317">
        <v>52755595.856221922</v>
      </c>
      <c r="Y56" s="319"/>
      <c r="Z56" s="135">
        <f>T56/X56</f>
        <v>0.11287242620344162</v>
      </c>
      <c r="AA56" s="315">
        <v>5954652.1000999995</v>
      </c>
      <c r="AB56" s="316"/>
      <c r="AC56" s="317">
        <v>3051746.7003387939</v>
      </c>
      <c r="AD56" s="318"/>
      <c r="AE56" s="135">
        <f>AA56/AC56</f>
        <v>1.9512275050347185</v>
      </c>
      <c r="AF56" s="317">
        <v>52755595.856221922</v>
      </c>
      <c r="AG56" s="318"/>
      <c r="AH56" s="136">
        <f>AA56/AF56</f>
        <v>0.11287242620344162</v>
      </c>
      <c r="AI56" s="315">
        <v>5954652.1000999995</v>
      </c>
      <c r="AJ56" s="316"/>
      <c r="AK56" s="317">
        <v>3051746.7003387939</v>
      </c>
      <c r="AL56" s="318"/>
      <c r="AM56" s="135">
        <f>AI56/AK56</f>
        <v>1.9512275050347185</v>
      </c>
      <c r="AN56" s="317">
        <v>52755595.856221922</v>
      </c>
      <c r="AO56" s="318"/>
      <c r="AP56" s="136">
        <f>AI56/AN56</f>
        <v>0.11287242620344162</v>
      </c>
      <c r="AQ56" s="315">
        <v>5954652.1000999995</v>
      </c>
      <c r="AR56" s="316"/>
      <c r="AS56" s="317">
        <v>3051746.7003387939</v>
      </c>
      <c r="AT56" s="318"/>
      <c r="AU56" s="135">
        <f>AQ56/AS56</f>
        <v>1.9512275050347185</v>
      </c>
      <c r="AV56" s="317">
        <v>52755595.856221922</v>
      </c>
      <c r="AW56" s="318"/>
      <c r="AX56" s="136">
        <f>AQ56/AV56</f>
        <v>0.11287242620344162</v>
      </c>
    </row>
    <row r="57" spans="1:50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128" t="s">
        <v>104</v>
      </c>
      <c r="L57" s="129" t="s">
        <v>79</v>
      </c>
      <c r="M57" s="130" t="s">
        <v>80</v>
      </c>
      <c r="N57" s="131">
        <v>2.401660249946707</v>
      </c>
      <c r="O57" s="132">
        <v>9181051.987981135</v>
      </c>
      <c r="P57" s="132">
        <v>6878916.4859999996</v>
      </c>
      <c r="Q57" s="132">
        <v>16059968.473981135</v>
      </c>
      <c r="R57" s="133">
        <v>2644050.908665509</v>
      </c>
      <c r="S57" s="134">
        <f t="shared" ref="S57:S60" si="23">X57/V57</f>
        <v>13.298917330267729</v>
      </c>
      <c r="T57" s="315">
        <v>4014992.1184952836</v>
      </c>
      <c r="U57" s="316"/>
      <c r="V57" s="133">
        <v>661012.72716637724</v>
      </c>
      <c r="W57" s="135">
        <f t="shared" ref="W57:W58" si="24">T57/V57</f>
        <v>6.0740012309698059</v>
      </c>
      <c r="X57" s="317">
        <v>8790753.6128404681</v>
      </c>
      <c r="Y57" s="319"/>
      <c r="Z57" s="135">
        <f t="shared" ref="Z57:Z58" si="25">T57/X57</f>
        <v>0.45672900132596933</v>
      </c>
      <c r="AA57" s="315">
        <v>4014992.1184952836</v>
      </c>
      <c r="AB57" s="316"/>
      <c r="AC57" s="317">
        <v>661012.72716637724</v>
      </c>
      <c r="AD57" s="318"/>
      <c r="AE57" s="135">
        <f t="shared" ref="AE57:AE58" si="26">AA57/AC57</f>
        <v>6.0740012309698059</v>
      </c>
      <c r="AF57" s="317">
        <v>8790753.6128404681</v>
      </c>
      <c r="AG57" s="318"/>
      <c r="AH57" s="136">
        <f t="shared" ref="AH57:AH58" si="27">AA57/AF57</f>
        <v>0.45672900132596933</v>
      </c>
      <c r="AI57" s="315">
        <v>4014992.1184952836</v>
      </c>
      <c r="AJ57" s="316"/>
      <c r="AK57" s="317">
        <v>661012.72716637724</v>
      </c>
      <c r="AL57" s="318"/>
      <c r="AM57" s="135">
        <f t="shared" ref="AM57:AM58" si="28">AI57/AK57</f>
        <v>6.0740012309698059</v>
      </c>
      <c r="AN57" s="317">
        <v>8790753.6128404681</v>
      </c>
      <c r="AO57" s="318"/>
      <c r="AP57" s="136">
        <f t="shared" ref="AP57:AP58" si="29">AI57/AN57</f>
        <v>0.45672900132596933</v>
      </c>
      <c r="AQ57" s="315">
        <v>4014992.1184952836</v>
      </c>
      <c r="AR57" s="316"/>
      <c r="AS57" s="317">
        <v>661012.72716637724</v>
      </c>
      <c r="AT57" s="318"/>
      <c r="AU57" s="135">
        <f t="shared" ref="AU57:AU58" si="30">AQ57/AS57</f>
        <v>6.0740012309698059</v>
      </c>
      <c r="AV57" s="317">
        <v>8790753.6128404681</v>
      </c>
      <c r="AW57" s="318"/>
      <c r="AX57" s="136">
        <f t="shared" ref="AX57:AX58" si="31">AQ57/AV57</f>
        <v>0.45672900132596933</v>
      </c>
    </row>
    <row r="58" spans="1:50" ht="29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128" t="s">
        <v>105</v>
      </c>
      <c r="L58" s="129" t="s">
        <v>81</v>
      </c>
      <c r="M58" s="130"/>
      <c r="N58" s="131">
        <v>2.6357597444574816</v>
      </c>
      <c r="O58" s="132">
        <v>1884875</v>
      </c>
      <c r="P58" s="132">
        <v>1621760.8734400002</v>
      </c>
      <c r="Q58" s="132">
        <v>3506635.8734400002</v>
      </c>
      <c r="R58" s="133">
        <v>865087.89583205793</v>
      </c>
      <c r="S58" s="134">
        <f t="shared" si="23"/>
        <v>19.035469961063093</v>
      </c>
      <c r="T58" s="315">
        <v>876658.96836000006</v>
      </c>
      <c r="U58" s="316"/>
      <c r="V58" s="133">
        <v>216271.97395801448</v>
      </c>
      <c r="W58" s="135">
        <f t="shared" si="24"/>
        <v>4.053502413263165</v>
      </c>
      <c r="X58" s="317">
        <v>4116838.6636976046</v>
      </c>
      <c r="Y58" s="319"/>
      <c r="Z58" s="135">
        <f t="shared" si="25"/>
        <v>0.2129446985839894</v>
      </c>
      <c r="AA58" s="315">
        <v>876658.96836000006</v>
      </c>
      <c r="AB58" s="316"/>
      <c r="AC58" s="317">
        <v>216271.97395801448</v>
      </c>
      <c r="AD58" s="318"/>
      <c r="AE58" s="135">
        <f t="shared" si="26"/>
        <v>4.053502413263165</v>
      </c>
      <c r="AF58" s="317">
        <v>4116838.6636976046</v>
      </c>
      <c r="AG58" s="318"/>
      <c r="AH58" s="136">
        <f t="shared" si="27"/>
        <v>0.2129446985839894</v>
      </c>
      <c r="AI58" s="315">
        <v>876658.96836000006</v>
      </c>
      <c r="AJ58" s="316"/>
      <c r="AK58" s="317">
        <v>216271.97395801448</v>
      </c>
      <c r="AL58" s="318"/>
      <c r="AM58" s="135">
        <f t="shared" si="28"/>
        <v>4.053502413263165</v>
      </c>
      <c r="AN58" s="317">
        <v>4116838.6636976046</v>
      </c>
      <c r="AO58" s="318"/>
      <c r="AP58" s="136">
        <f t="shared" si="29"/>
        <v>0.2129446985839894</v>
      </c>
      <c r="AQ58" s="315">
        <v>876658.96836000006</v>
      </c>
      <c r="AR58" s="316"/>
      <c r="AS58" s="317">
        <v>216271.97395801448</v>
      </c>
      <c r="AT58" s="318"/>
      <c r="AU58" s="135">
        <f t="shared" si="30"/>
        <v>4.053502413263165</v>
      </c>
      <c r="AV58" s="317">
        <v>4116838.6636976046</v>
      </c>
      <c r="AW58" s="318"/>
      <c r="AX58" s="136">
        <f t="shared" si="31"/>
        <v>0.2129446985839894</v>
      </c>
    </row>
    <row r="59" spans="1:50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128" t="s">
        <v>82</v>
      </c>
      <c r="L59" s="129" t="s">
        <v>82</v>
      </c>
      <c r="M59" s="130" t="s">
        <v>83</v>
      </c>
      <c r="N59" s="131">
        <v>2.1825419590828083</v>
      </c>
      <c r="O59" s="132">
        <v>3605314.7505428586</v>
      </c>
      <c r="P59" s="132">
        <v>4202449.6458599987</v>
      </c>
      <c r="Q59" s="132">
        <v>7807764.3964028573</v>
      </c>
      <c r="R59" s="133">
        <v>1646094.9961986234</v>
      </c>
      <c r="S59" s="134">
        <f t="shared" si="23"/>
        <v>12.070515280353419</v>
      </c>
      <c r="T59" s="315">
        <v>1951941.0991007143</v>
      </c>
      <c r="U59" s="316"/>
      <c r="V59" s="133">
        <v>411523.74904965586</v>
      </c>
      <c r="W59" s="135">
        <f>T59/V59</f>
        <v>4.7432040158274962</v>
      </c>
      <c r="X59" s="317">
        <v>4967303.7011321969</v>
      </c>
      <c r="Y59" s="319"/>
      <c r="Z59" s="135">
        <f>T59/X59</f>
        <v>0.39295787343459765</v>
      </c>
      <c r="AA59" s="315">
        <v>1951941.0991007143</v>
      </c>
      <c r="AB59" s="316"/>
      <c r="AC59" s="317">
        <v>411523.74904965586</v>
      </c>
      <c r="AD59" s="318"/>
      <c r="AE59" s="135">
        <f>AA59/AC59</f>
        <v>4.7432040158274962</v>
      </c>
      <c r="AF59" s="317">
        <v>4967303.7011321969</v>
      </c>
      <c r="AG59" s="318"/>
      <c r="AH59" s="136">
        <f>AA59/AF59</f>
        <v>0.39295787343459765</v>
      </c>
      <c r="AI59" s="315">
        <v>1951941.0991007143</v>
      </c>
      <c r="AJ59" s="316"/>
      <c r="AK59" s="317">
        <v>411523.74904965586</v>
      </c>
      <c r="AL59" s="318"/>
      <c r="AM59" s="135">
        <f>AI59/AK59</f>
        <v>4.7432040158274962</v>
      </c>
      <c r="AN59" s="317">
        <v>4967303.7011321969</v>
      </c>
      <c r="AO59" s="318"/>
      <c r="AP59" s="136">
        <f>AI59/AN59</f>
        <v>0.39295787343459765</v>
      </c>
      <c r="AQ59" s="315">
        <v>1951941.0991007143</v>
      </c>
      <c r="AR59" s="316"/>
      <c r="AS59" s="317">
        <v>411523.74904965586</v>
      </c>
      <c r="AT59" s="318"/>
      <c r="AU59" s="135">
        <f>AQ59/AS59</f>
        <v>4.7432040158274962</v>
      </c>
      <c r="AV59" s="317">
        <v>4967303.7011321969</v>
      </c>
      <c r="AW59" s="318"/>
      <c r="AX59" s="136">
        <f>AQ59/AV59</f>
        <v>0.39295787343459765</v>
      </c>
    </row>
    <row r="60" spans="1:50" ht="14.6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128" t="s">
        <v>84</v>
      </c>
      <c r="L60" s="129" t="s">
        <v>84</v>
      </c>
      <c r="M60" s="130" t="s">
        <v>85</v>
      </c>
      <c r="N60" s="131">
        <v>9.846686637626016</v>
      </c>
      <c r="O60" s="132">
        <v>6048551.6904600002</v>
      </c>
      <c r="P60" s="132">
        <v>6355590.1290326007</v>
      </c>
      <c r="Q60" s="132">
        <v>12404141.819492601</v>
      </c>
      <c r="R60" s="133">
        <v>8792490.8540555499</v>
      </c>
      <c r="S60" s="134">
        <f t="shared" si="23"/>
        <v>8.2644892541457615</v>
      </c>
      <c r="T60" s="315">
        <v>3101035.4548731502</v>
      </c>
      <c r="U60" s="316"/>
      <c r="V60" s="133">
        <v>2198122.7135138875</v>
      </c>
      <c r="W60" s="135">
        <f>T60/V60</f>
        <v>1.4107653934915578</v>
      </c>
      <c r="X60" s="317">
        <v>18166361.545129247</v>
      </c>
      <c r="Y60" s="319"/>
      <c r="Z60" s="135">
        <f>T60/X60</f>
        <v>0.17070206640826202</v>
      </c>
      <c r="AA60" s="315">
        <v>3101035.4548731502</v>
      </c>
      <c r="AB60" s="316"/>
      <c r="AC60" s="317">
        <v>2198122.7135138875</v>
      </c>
      <c r="AD60" s="318"/>
      <c r="AE60" s="135">
        <f>AA60/AC60</f>
        <v>1.4107653934915578</v>
      </c>
      <c r="AF60" s="317">
        <v>18166361.545129247</v>
      </c>
      <c r="AG60" s="318"/>
      <c r="AH60" s="136">
        <f>AA60/AF60</f>
        <v>0.17070206640826202</v>
      </c>
      <c r="AI60" s="315">
        <v>3101035.4548731502</v>
      </c>
      <c r="AJ60" s="316"/>
      <c r="AK60" s="317">
        <v>2198122.7135138875</v>
      </c>
      <c r="AL60" s="318"/>
      <c r="AM60" s="135">
        <f>AI60/AK60</f>
        <v>1.4107653934915578</v>
      </c>
      <c r="AN60" s="317">
        <v>18166361.545129247</v>
      </c>
      <c r="AO60" s="318"/>
      <c r="AP60" s="136">
        <f>AI60/AN60</f>
        <v>0.17070206640826202</v>
      </c>
      <c r="AQ60" s="315">
        <v>3101035.4548731502</v>
      </c>
      <c r="AR60" s="316"/>
      <c r="AS60" s="317">
        <v>2198122.7135138875</v>
      </c>
      <c r="AT60" s="318"/>
      <c r="AU60" s="135">
        <f>AQ60/AS60</f>
        <v>1.4107653934915578</v>
      </c>
      <c r="AV60" s="317">
        <v>18166361.545129247</v>
      </c>
      <c r="AW60" s="318"/>
      <c r="AX60" s="136">
        <f>AQ60/AV60</f>
        <v>0.17070206640826202</v>
      </c>
    </row>
    <row r="61" spans="1:50" ht="14.6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128"/>
      <c r="L61" s="129"/>
      <c r="M61" s="137"/>
      <c r="N61" s="137"/>
      <c r="O61" s="138"/>
      <c r="P61" s="138"/>
      <c r="Q61" s="139"/>
      <c r="R61" s="138"/>
      <c r="S61" s="138"/>
      <c r="T61" s="314"/>
      <c r="U61" s="312"/>
      <c r="V61" s="135"/>
      <c r="W61" s="135"/>
      <c r="X61" s="311"/>
      <c r="Y61" s="313"/>
      <c r="Z61" s="140"/>
      <c r="AA61" s="314"/>
      <c r="AB61" s="312"/>
      <c r="AC61" s="311"/>
      <c r="AD61" s="312"/>
      <c r="AE61" s="141"/>
      <c r="AF61" s="311"/>
      <c r="AG61" s="313"/>
      <c r="AH61" s="136"/>
      <c r="AI61" s="314"/>
      <c r="AJ61" s="312"/>
      <c r="AK61" s="311"/>
      <c r="AL61" s="312"/>
      <c r="AM61" s="141"/>
      <c r="AN61" s="311"/>
      <c r="AO61" s="313"/>
      <c r="AP61" s="140"/>
      <c r="AQ61" s="314"/>
      <c r="AR61" s="312"/>
      <c r="AS61" s="311"/>
      <c r="AT61" s="312"/>
      <c r="AU61" s="142"/>
      <c r="AV61" s="311"/>
      <c r="AW61" s="313"/>
      <c r="AX61" s="140"/>
    </row>
    <row r="62" spans="1:50" s="156" customFormat="1" ht="24" customHeight="1" x14ac:dyDescent="0.35">
      <c r="A62" s="143"/>
      <c r="B62" s="143"/>
      <c r="C62" s="143"/>
      <c r="D62" s="143"/>
      <c r="E62" s="143"/>
      <c r="F62" s="144"/>
      <c r="G62" s="144"/>
      <c r="H62" s="144"/>
      <c r="I62" s="143"/>
      <c r="J62" s="143"/>
      <c r="K62" s="145" t="s">
        <v>86</v>
      </c>
      <c r="L62" s="146"/>
      <c r="M62" s="147"/>
      <c r="N62" s="148">
        <v>3.9452376619171168</v>
      </c>
      <c r="O62" s="149">
        <f>SUM(O56:O61)</f>
        <v>35543393.428983986</v>
      </c>
      <c r="P62" s="149">
        <f t="shared" ref="P62:R62" si="32">SUM(P56:P61)</f>
        <v>28053725.534732595</v>
      </c>
      <c r="Q62" s="149">
        <f t="shared" si="32"/>
        <v>63597118.963716589</v>
      </c>
      <c r="R62" s="150">
        <f t="shared" si="32"/>
        <v>26154711.456106916</v>
      </c>
      <c r="S62" s="151">
        <f>X62/V62</f>
        <v>13.580245919063746</v>
      </c>
      <c r="T62" s="306">
        <f>SUM(T56:U61)</f>
        <v>15899279.740929147</v>
      </c>
      <c r="U62" s="307"/>
      <c r="V62" s="152">
        <f>SUM(V56:V61)</f>
        <v>6538677.864026729</v>
      </c>
      <c r="W62" s="153">
        <f>T62/V62</f>
        <v>2.4315740997734148</v>
      </c>
      <c r="X62" s="310">
        <f>SUM(X56:Y61)</f>
        <v>88796853.379021436</v>
      </c>
      <c r="Y62" s="310"/>
      <c r="Z62" s="154">
        <f>T62/X62</f>
        <v>0.17905228773213946</v>
      </c>
      <c r="AA62" s="306">
        <f>SUM(AA56:AB61)</f>
        <v>15899279.740929147</v>
      </c>
      <c r="AB62" s="307"/>
      <c r="AC62" s="308">
        <f>SUM(AC56:AD61)</f>
        <v>6538677.864026729</v>
      </c>
      <c r="AD62" s="309"/>
      <c r="AE62" s="153">
        <f>AA62/AC62</f>
        <v>2.4315740997734148</v>
      </c>
      <c r="AF62" s="310">
        <f>SUM(AF56:AG61)</f>
        <v>88796853.379021436</v>
      </c>
      <c r="AG62" s="310"/>
      <c r="AH62" s="154">
        <f>AA62/AF62</f>
        <v>0.17905228773213946</v>
      </c>
      <c r="AI62" s="306">
        <f>SUM(AI56:AJ61)</f>
        <v>15899279.740929147</v>
      </c>
      <c r="AJ62" s="307"/>
      <c r="AK62" s="308">
        <f>SUM(AK56:AL61)</f>
        <v>6538677.864026729</v>
      </c>
      <c r="AL62" s="309"/>
      <c r="AM62" s="153">
        <f>AI62/AK62</f>
        <v>2.4315740997734148</v>
      </c>
      <c r="AN62" s="310">
        <f>SUM(AN56:AO61)</f>
        <v>88796853.379021436</v>
      </c>
      <c r="AO62" s="310"/>
      <c r="AP62" s="154">
        <f>AI62/AN62</f>
        <v>0.17905228773213946</v>
      </c>
      <c r="AQ62" s="306">
        <f>SUM(AQ56:AR61)</f>
        <v>15899279.740929147</v>
      </c>
      <c r="AR62" s="307"/>
      <c r="AS62" s="308">
        <f>SUM(AS56:AT61)</f>
        <v>6538677.864026729</v>
      </c>
      <c r="AT62" s="309"/>
      <c r="AU62" s="153">
        <f>AQ62/AS62</f>
        <v>2.4315740997734148</v>
      </c>
      <c r="AV62" s="310">
        <f>SUM(AV56:AW61)</f>
        <v>88796853.379021436</v>
      </c>
      <c r="AW62" s="310"/>
      <c r="AX62" s="155">
        <f>AQ62/AV62</f>
        <v>0.17905228773213946</v>
      </c>
    </row>
    <row r="63" spans="1:50" s="156" customFormat="1" ht="125.15" customHeight="1" x14ac:dyDescent="0.35">
      <c r="A63" s="143"/>
      <c r="B63" s="143"/>
      <c r="C63" s="143"/>
      <c r="D63" s="143"/>
      <c r="E63" s="143"/>
      <c r="F63" s="144"/>
      <c r="G63" s="286" t="s">
        <v>87</v>
      </c>
      <c r="H63" s="287"/>
      <c r="I63" s="288"/>
      <c r="J63" s="143"/>
      <c r="K63" s="157" t="s">
        <v>88</v>
      </c>
      <c r="L63" s="158" t="s">
        <v>58</v>
      </c>
      <c r="M63" s="159" t="s">
        <v>59</v>
      </c>
      <c r="N63" s="158" t="s">
        <v>60</v>
      </c>
      <c r="O63" s="160" t="s">
        <v>61</v>
      </c>
      <c r="P63" s="160" t="s">
        <v>62</v>
      </c>
      <c r="Q63" s="161" t="s">
        <v>63</v>
      </c>
      <c r="R63" s="162" t="s">
        <v>64</v>
      </c>
      <c r="S63" s="162" t="s">
        <v>65</v>
      </c>
      <c r="T63" s="303" t="s">
        <v>66</v>
      </c>
      <c r="U63" s="304"/>
      <c r="V63" s="158" t="s">
        <v>67</v>
      </c>
      <c r="W63" s="158" t="s">
        <v>53</v>
      </c>
      <c r="X63" s="304" t="s">
        <v>68</v>
      </c>
      <c r="Y63" s="305"/>
      <c r="Z63" s="163" t="s">
        <v>55</v>
      </c>
      <c r="AA63" s="303" t="s">
        <v>66</v>
      </c>
      <c r="AB63" s="304"/>
      <c r="AC63" s="304" t="s">
        <v>67</v>
      </c>
      <c r="AD63" s="304"/>
      <c r="AE63" s="158" t="s">
        <v>69</v>
      </c>
      <c r="AF63" s="304" t="s">
        <v>68</v>
      </c>
      <c r="AG63" s="305"/>
      <c r="AH63" s="163" t="s">
        <v>55</v>
      </c>
      <c r="AI63" s="303" t="s">
        <v>66</v>
      </c>
      <c r="AJ63" s="304"/>
      <c r="AK63" s="304" t="s">
        <v>67</v>
      </c>
      <c r="AL63" s="304"/>
      <c r="AM63" s="158" t="s">
        <v>69</v>
      </c>
      <c r="AN63" s="304" t="s">
        <v>68</v>
      </c>
      <c r="AO63" s="305"/>
      <c r="AP63" s="163" t="s">
        <v>55</v>
      </c>
      <c r="AQ63" s="303" t="s">
        <v>66</v>
      </c>
      <c r="AR63" s="304"/>
      <c r="AS63" s="304" t="s">
        <v>67</v>
      </c>
      <c r="AT63" s="304"/>
      <c r="AU63" s="158" t="s">
        <v>69</v>
      </c>
      <c r="AV63" s="304" t="s">
        <v>68</v>
      </c>
      <c r="AW63" s="305"/>
      <c r="AX63" s="163" t="s">
        <v>55</v>
      </c>
    </row>
    <row r="64" spans="1:50" s="174" customFormat="1" ht="29" x14ac:dyDescent="0.35">
      <c r="A64" s="39"/>
      <c r="B64" s="39"/>
      <c r="C64" s="39"/>
      <c r="D64" s="39"/>
      <c r="E64" s="39"/>
      <c r="F64" s="164"/>
      <c r="G64" s="164"/>
      <c r="H64" s="164"/>
      <c r="I64" s="39"/>
      <c r="J64" s="39"/>
      <c r="K64" s="165" t="s">
        <v>106</v>
      </c>
      <c r="L64" s="166" t="s">
        <v>89</v>
      </c>
      <c r="M64" s="167" t="s">
        <v>90</v>
      </c>
      <c r="N64" s="168">
        <v>1.4210104474019178</v>
      </c>
      <c r="O64" s="169">
        <v>23063407.728960529</v>
      </c>
      <c r="P64" s="169">
        <v>11091996.823200002</v>
      </c>
      <c r="Q64" s="169">
        <v>34155404.552160531</v>
      </c>
      <c r="R64" s="170">
        <v>3284228.3961467966</v>
      </c>
      <c r="S64" s="171">
        <f>X64/V64</f>
        <v>16.392317525758365</v>
      </c>
      <c r="T64" s="298">
        <v>8538851.1380401328</v>
      </c>
      <c r="U64" s="299"/>
      <c r="V64" s="170">
        <v>821057.09903669916</v>
      </c>
      <c r="W64" s="172">
        <f t="shared" ref="W64:W67" si="33">T64/V64</f>
        <v>10.399826209478359</v>
      </c>
      <c r="X64" s="300">
        <v>13459028.674187606</v>
      </c>
      <c r="Y64" s="302"/>
      <c r="Z64" s="172">
        <f t="shared" ref="Z64:Z67" si="34">T64/X64</f>
        <v>0.63443294050010945</v>
      </c>
      <c r="AA64" s="298">
        <v>8538851.1380401328</v>
      </c>
      <c r="AB64" s="299"/>
      <c r="AC64" s="300">
        <v>821057.09903669916</v>
      </c>
      <c r="AD64" s="301"/>
      <c r="AE64" s="172">
        <f t="shared" ref="AE64:AE67" si="35">AA64/AC64</f>
        <v>10.399826209478359</v>
      </c>
      <c r="AF64" s="300">
        <v>13459028.674187606</v>
      </c>
      <c r="AG64" s="301"/>
      <c r="AH64" s="173">
        <f t="shared" ref="AH64:AH67" si="36">AA64/AF64</f>
        <v>0.63443294050010945</v>
      </c>
      <c r="AI64" s="298">
        <v>8538851.1380401328</v>
      </c>
      <c r="AJ64" s="299"/>
      <c r="AK64" s="300">
        <v>821057.09903669916</v>
      </c>
      <c r="AL64" s="301"/>
      <c r="AM64" s="172">
        <f t="shared" ref="AM64:AM67" si="37">AI64/AK64</f>
        <v>10.399826209478359</v>
      </c>
      <c r="AN64" s="300">
        <v>13459028.674187606</v>
      </c>
      <c r="AO64" s="301"/>
      <c r="AP64" s="173">
        <f t="shared" ref="AP64:AP67" si="38">AI64/AN64</f>
        <v>0.63443294050010945</v>
      </c>
      <c r="AQ64" s="298">
        <v>8538851.1380401328</v>
      </c>
      <c r="AR64" s="299"/>
      <c r="AS64" s="300">
        <v>821057.09903669916</v>
      </c>
      <c r="AT64" s="301"/>
      <c r="AU64" s="172">
        <f t="shared" ref="AU64:AU67" si="39">AQ64/AS64</f>
        <v>10.399826209478359</v>
      </c>
      <c r="AV64" s="300">
        <v>13459028.674187606</v>
      </c>
      <c r="AW64" s="301"/>
      <c r="AX64" s="173">
        <f t="shared" ref="AX64:AX67" si="40">AQ64/AV64</f>
        <v>0.63443294050010945</v>
      </c>
    </row>
    <row r="65" spans="1:51" s="174" customFormat="1" x14ac:dyDescent="0.35">
      <c r="A65" s="39"/>
      <c r="B65" s="39"/>
      <c r="C65" s="39"/>
      <c r="D65" s="39"/>
      <c r="E65" s="39"/>
      <c r="F65" s="164"/>
      <c r="G65" s="164"/>
      <c r="H65" s="164"/>
      <c r="I65" s="39"/>
      <c r="J65" s="39"/>
      <c r="K65" s="165" t="s">
        <v>107</v>
      </c>
      <c r="L65" s="166" t="s">
        <v>91</v>
      </c>
      <c r="M65" s="167" t="s">
        <v>92</v>
      </c>
      <c r="N65" s="168">
        <v>1.0142075203185732</v>
      </c>
      <c r="O65" s="169">
        <v>1761275.6640000003</v>
      </c>
      <c r="P65" s="169">
        <v>951587.45599999977</v>
      </c>
      <c r="Q65" s="169">
        <v>2712863.12</v>
      </c>
      <c r="R65" s="170">
        <v>146412.55612748233</v>
      </c>
      <c r="S65" s="171">
        <f t="shared" ref="S65:S67" si="41">X65/V65</f>
        <v>16.330210641587001</v>
      </c>
      <c r="T65" s="298">
        <v>678215.78</v>
      </c>
      <c r="U65" s="299"/>
      <c r="V65" s="170">
        <v>36603.139031870582</v>
      </c>
      <c r="W65" s="172">
        <f t="shared" si="33"/>
        <v>18.528896644888114</v>
      </c>
      <c r="X65" s="300">
        <v>597736.97053374152</v>
      </c>
      <c r="Y65" s="302"/>
      <c r="Z65" s="172">
        <f t="shared" si="34"/>
        <v>1.1346391697913483</v>
      </c>
      <c r="AA65" s="298">
        <v>678215.78</v>
      </c>
      <c r="AB65" s="299"/>
      <c r="AC65" s="300">
        <v>36603.139031870582</v>
      </c>
      <c r="AD65" s="301"/>
      <c r="AE65" s="172">
        <f t="shared" si="35"/>
        <v>18.528896644888114</v>
      </c>
      <c r="AF65" s="300">
        <v>597736.97053374152</v>
      </c>
      <c r="AG65" s="301"/>
      <c r="AH65" s="173">
        <f t="shared" si="36"/>
        <v>1.1346391697913483</v>
      </c>
      <c r="AI65" s="298">
        <v>678215.78</v>
      </c>
      <c r="AJ65" s="299"/>
      <c r="AK65" s="300">
        <v>36603.139031870582</v>
      </c>
      <c r="AL65" s="301"/>
      <c r="AM65" s="172">
        <f t="shared" si="37"/>
        <v>18.528896644888114</v>
      </c>
      <c r="AN65" s="300">
        <v>597736.97053374152</v>
      </c>
      <c r="AO65" s="301"/>
      <c r="AP65" s="173">
        <f t="shared" si="38"/>
        <v>1.1346391697913483</v>
      </c>
      <c r="AQ65" s="298">
        <v>678215.78</v>
      </c>
      <c r="AR65" s="299"/>
      <c r="AS65" s="300">
        <v>36603.139031870582</v>
      </c>
      <c r="AT65" s="301"/>
      <c r="AU65" s="172">
        <f t="shared" si="39"/>
        <v>18.528896644888114</v>
      </c>
      <c r="AV65" s="300">
        <v>597736.97053374152</v>
      </c>
      <c r="AW65" s="301"/>
      <c r="AX65" s="173">
        <f t="shared" si="40"/>
        <v>1.1346391697913483</v>
      </c>
    </row>
    <row r="66" spans="1:51" ht="14.6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165" t="s">
        <v>108</v>
      </c>
      <c r="L66" s="166" t="s">
        <v>93</v>
      </c>
      <c r="M66" s="167"/>
      <c r="N66" s="168">
        <v>25.47170241189993</v>
      </c>
      <c r="O66" s="169">
        <v>463789.64799999993</v>
      </c>
      <c r="P66" s="169">
        <v>361251.30780000007</v>
      </c>
      <c r="Q66" s="169">
        <v>825040.9558</v>
      </c>
      <c r="R66" s="170">
        <v>856599.37846831616</v>
      </c>
      <c r="S66" s="171">
        <f t="shared" si="41"/>
        <v>16.463629062415148</v>
      </c>
      <c r="T66" s="298">
        <v>206260.23895</v>
      </c>
      <c r="U66" s="299"/>
      <c r="V66" s="170">
        <v>214149.84461707904</v>
      </c>
      <c r="W66" s="172">
        <f t="shared" si="33"/>
        <v>0.96315848054344178</v>
      </c>
      <c r="X66" s="300">
        <v>3525683.6055494309</v>
      </c>
      <c r="Y66" s="302"/>
      <c r="Z66" s="172">
        <f t="shared" si="34"/>
        <v>5.8502197595197168E-2</v>
      </c>
      <c r="AA66" s="298">
        <v>206260.23895</v>
      </c>
      <c r="AB66" s="299"/>
      <c r="AC66" s="300">
        <v>214149.84461707904</v>
      </c>
      <c r="AD66" s="301"/>
      <c r="AE66" s="172">
        <f t="shared" si="35"/>
        <v>0.96315848054344178</v>
      </c>
      <c r="AF66" s="300">
        <v>3525683.6055494309</v>
      </c>
      <c r="AG66" s="301"/>
      <c r="AH66" s="173">
        <f t="shared" si="36"/>
        <v>5.8502197595197168E-2</v>
      </c>
      <c r="AI66" s="298">
        <v>206260.23895</v>
      </c>
      <c r="AJ66" s="299"/>
      <c r="AK66" s="300">
        <v>214149.84461707904</v>
      </c>
      <c r="AL66" s="301"/>
      <c r="AM66" s="172">
        <f t="shared" si="37"/>
        <v>0.96315848054344178</v>
      </c>
      <c r="AN66" s="300">
        <v>3525683.6055494309</v>
      </c>
      <c r="AO66" s="301"/>
      <c r="AP66" s="173">
        <f t="shared" si="38"/>
        <v>5.8502197595197168E-2</v>
      </c>
      <c r="AQ66" s="298">
        <v>206260.23895</v>
      </c>
      <c r="AR66" s="299"/>
      <c r="AS66" s="300">
        <v>214149.84461707904</v>
      </c>
      <c r="AT66" s="301"/>
      <c r="AU66" s="172">
        <f t="shared" si="39"/>
        <v>0.96315848054344178</v>
      </c>
      <c r="AV66" s="300">
        <v>3525683.6055494309</v>
      </c>
      <c r="AW66" s="301"/>
      <c r="AX66" s="173">
        <f t="shared" si="40"/>
        <v>5.8502197595197168E-2</v>
      </c>
    </row>
    <row r="67" spans="1:51" ht="14.6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165" t="s">
        <v>109</v>
      </c>
      <c r="L67" s="166" t="s">
        <v>94</v>
      </c>
      <c r="M67" s="167" t="s">
        <v>92</v>
      </c>
      <c r="N67" s="168">
        <v>4.4249467790636379</v>
      </c>
      <c r="O67" s="169">
        <v>532937.91713053593</v>
      </c>
      <c r="P67" s="169">
        <v>632105.55200000014</v>
      </c>
      <c r="Q67" s="169">
        <v>1165043.4691305361</v>
      </c>
      <c r="R67" s="170">
        <v>197187.02933829831</v>
      </c>
      <c r="S67" s="171">
        <f t="shared" si="41"/>
        <v>20.6</v>
      </c>
      <c r="T67" s="298">
        <v>291260.86728263402</v>
      </c>
      <c r="U67" s="299"/>
      <c r="V67" s="170">
        <v>49296.757334574577</v>
      </c>
      <c r="W67" s="172">
        <f t="shared" si="33"/>
        <v>5.9083169569523886</v>
      </c>
      <c r="X67" s="300">
        <v>1015513.2010922363</v>
      </c>
      <c r="Y67" s="302"/>
      <c r="Z67" s="172">
        <f t="shared" si="34"/>
        <v>0.28681150276467904</v>
      </c>
      <c r="AA67" s="298">
        <v>291260.86728263402</v>
      </c>
      <c r="AB67" s="299"/>
      <c r="AC67" s="300">
        <v>49296.757334574577</v>
      </c>
      <c r="AD67" s="301"/>
      <c r="AE67" s="172">
        <f t="shared" si="35"/>
        <v>5.9083169569523886</v>
      </c>
      <c r="AF67" s="300">
        <v>1015513.2010922363</v>
      </c>
      <c r="AG67" s="301"/>
      <c r="AH67" s="173">
        <f t="shared" si="36"/>
        <v>0.28681150276467904</v>
      </c>
      <c r="AI67" s="298">
        <v>291260.86728263402</v>
      </c>
      <c r="AJ67" s="299"/>
      <c r="AK67" s="300">
        <v>49296.757334574577</v>
      </c>
      <c r="AL67" s="301"/>
      <c r="AM67" s="172">
        <f t="shared" si="37"/>
        <v>5.9083169569523886</v>
      </c>
      <c r="AN67" s="300">
        <v>1015513.2010922363</v>
      </c>
      <c r="AO67" s="301"/>
      <c r="AP67" s="173">
        <f t="shared" si="38"/>
        <v>0.28681150276467904</v>
      </c>
      <c r="AQ67" s="298">
        <v>291260.86728263402</v>
      </c>
      <c r="AR67" s="299"/>
      <c r="AS67" s="300">
        <v>49296.757334574577</v>
      </c>
      <c r="AT67" s="301"/>
      <c r="AU67" s="172">
        <f t="shared" si="39"/>
        <v>5.9083169569523886</v>
      </c>
      <c r="AV67" s="300">
        <v>1015513.2010922363</v>
      </c>
      <c r="AW67" s="301"/>
      <c r="AX67" s="173">
        <f t="shared" si="40"/>
        <v>0.28681150276467904</v>
      </c>
    </row>
    <row r="68" spans="1:51" ht="14.6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165"/>
      <c r="L68" s="166"/>
      <c r="M68" s="175"/>
      <c r="N68" s="175"/>
      <c r="O68" s="175"/>
      <c r="P68" s="175"/>
      <c r="Q68" s="176"/>
      <c r="R68" s="175"/>
      <c r="S68" s="175"/>
      <c r="T68" s="296"/>
      <c r="U68" s="294"/>
      <c r="V68" s="172"/>
      <c r="W68" s="172"/>
      <c r="X68" s="293"/>
      <c r="Y68" s="295"/>
      <c r="Z68" s="177"/>
      <c r="AA68" s="296"/>
      <c r="AB68" s="294"/>
      <c r="AC68" s="293"/>
      <c r="AD68" s="294"/>
      <c r="AE68" s="178"/>
      <c r="AF68" s="293"/>
      <c r="AG68" s="295"/>
      <c r="AH68" s="173"/>
      <c r="AI68" s="296"/>
      <c r="AJ68" s="294"/>
      <c r="AK68" s="293"/>
      <c r="AL68" s="294"/>
      <c r="AM68" s="178"/>
      <c r="AN68" s="293"/>
      <c r="AO68" s="295"/>
      <c r="AP68" s="177"/>
      <c r="AQ68" s="296"/>
      <c r="AR68" s="294"/>
      <c r="AS68" s="293"/>
      <c r="AT68" s="294"/>
      <c r="AU68" s="179"/>
      <c r="AV68" s="293"/>
      <c r="AW68" s="295"/>
      <c r="AX68" s="177"/>
    </row>
    <row r="69" spans="1:51" ht="25.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180" t="s">
        <v>95</v>
      </c>
      <c r="L69" s="181"/>
      <c r="M69" s="182"/>
      <c r="N69" s="183">
        <v>1.9195502098046284</v>
      </c>
      <c r="O69" s="268">
        <f>SUM(O64:O68)</f>
        <v>25821410.958091065</v>
      </c>
      <c r="P69" s="268">
        <f>SUM(P64:P68)</f>
        <v>13036941.139000002</v>
      </c>
      <c r="Q69" s="268">
        <f t="shared" ref="Q69:R69" si="42">SUM(Q64:Q68)</f>
        <v>38858352.097091064</v>
      </c>
      <c r="R69" s="184">
        <f t="shared" si="42"/>
        <v>4484427.3600808932</v>
      </c>
      <c r="S69" s="185">
        <f>X69/V69</f>
        <v>16.588929607304451</v>
      </c>
      <c r="T69" s="290">
        <f>SUM(T64:U68)</f>
        <v>9714588.024272766</v>
      </c>
      <c r="U69" s="291"/>
      <c r="V69" s="184">
        <f>SUM(V64:V68)</f>
        <v>1121106.8400202233</v>
      </c>
      <c r="W69" s="186">
        <f>T69/V69</f>
        <v>8.665175947100213</v>
      </c>
      <c r="X69" s="292">
        <f>SUM(X64:Y68)</f>
        <v>18597962.451363016</v>
      </c>
      <c r="Y69" s="297"/>
      <c r="Z69" s="187">
        <f>T69/X69</f>
        <v>0.52234689954225599</v>
      </c>
      <c r="AA69" s="290">
        <f>SUM(AA64:AB68)</f>
        <v>9714588.024272766</v>
      </c>
      <c r="AB69" s="291"/>
      <c r="AC69" s="292">
        <f>SUM(AC64:AD68)</f>
        <v>1121106.8400202233</v>
      </c>
      <c r="AD69" s="291"/>
      <c r="AE69" s="188">
        <f>AA69/AC69</f>
        <v>8.665175947100213</v>
      </c>
      <c r="AF69" s="292">
        <f>SUM(AF64:AG67)</f>
        <v>18597962.451363016</v>
      </c>
      <c r="AG69" s="291"/>
      <c r="AH69" s="187">
        <f>AA69/AF69</f>
        <v>0.52234689954225599</v>
      </c>
      <c r="AI69" s="290">
        <f>SUM(AI64:AJ68)</f>
        <v>9714588.024272766</v>
      </c>
      <c r="AJ69" s="291"/>
      <c r="AK69" s="292">
        <f>SUM(AK64:AL68)</f>
        <v>1121106.8400202233</v>
      </c>
      <c r="AL69" s="291"/>
      <c r="AM69" s="188">
        <f>AI69/AK69</f>
        <v>8.665175947100213</v>
      </c>
      <c r="AN69" s="292">
        <f>SUM(AN64:AO67)</f>
        <v>18597962.451363016</v>
      </c>
      <c r="AO69" s="291"/>
      <c r="AP69" s="187">
        <f>AI69/AN69</f>
        <v>0.52234689954225599</v>
      </c>
      <c r="AQ69" s="290">
        <f>SUM(AQ64:AR68)</f>
        <v>9714588.024272766</v>
      </c>
      <c r="AR69" s="291"/>
      <c r="AS69" s="292">
        <f>SUM(AS64:AT68)</f>
        <v>1121106.8400202233</v>
      </c>
      <c r="AT69" s="291"/>
      <c r="AU69" s="188">
        <f>AQ69/AS69</f>
        <v>8.665175947100213</v>
      </c>
      <c r="AV69" s="292">
        <f>SUM(AV64:AW67)</f>
        <v>18597962.451363016</v>
      </c>
      <c r="AW69" s="291"/>
      <c r="AX69" s="187">
        <f>AQ69/AV69</f>
        <v>0.52234689954225599</v>
      </c>
    </row>
    <row r="70" spans="1:51" s="156" customFormat="1" ht="25.15" customHeight="1" x14ac:dyDescent="0.35">
      <c r="A70" s="143"/>
      <c r="B70" s="143"/>
      <c r="C70" s="143"/>
      <c r="D70" s="143"/>
      <c r="E70" s="143"/>
      <c r="F70" s="144"/>
      <c r="G70" s="144"/>
      <c r="H70" s="144"/>
      <c r="I70" s="143"/>
      <c r="J70" s="143"/>
      <c r="K70" s="189" t="s">
        <v>96</v>
      </c>
      <c r="L70" s="190"/>
      <c r="M70" s="191"/>
      <c r="N70" s="192">
        <v>3.4048461915056603</v>
      </c>
      <c r="O70" s="269">
        <f t="shared" ref="O70:Q70" si="43">SUM(O69,O62)</f>
        <v>61364804.387075052</v>
      </c>
      <c r="P70" s="269">
        <f t="shared" si="43"/>
        <v>41090666.673732594</v>
      </c>
      <c r="Q70" s="269">
        <f t="shared" si="43"/>
        <v>102455471.06080765</v>
      </c>
      <c r="R70" s="193">
        <f>SUM(R69,R62)</f>
        <v>30639138.81618781</v>
      </c>
      <c r="S70" s="194">
        <f>X70/V70</f>
        <v>14.020605014347691</v>
      </c>
      <c r="T70" s="285">
        <f>SUM(T69,T62)</f>
        <v>25613867.765201911</v>
      </c>
      <c r="U70" s="284"/>
      <c r="V70" s="193">
        <f>SUM(V69,V62)</f>
        <v>7659784.7040469525</v>
      </c>
      <c r="W70" s="195">
        <f>T70/V70</f>
        <v>3.3439409532841231</v>
      </c>
      <c r="X70" s="283">
        <f>SUM(X69,X62)</f>
        <v>107394815.83038445</v>
      </c>
      <c r="Y70" s="289"/>
      <c r="Z70" s="196">
        <f>T70/X70</f>
        <v>0.23850190129899326</v>
      </c>
      <c r="AA70" s="285">
        <f>SUM(AA69,AA62)</f>
        <v>25613867.765201911</v>
      </c>
      <c r="AB70" s="284"/>
      <c r="AC70" s="283">
        <f>SUM(AC69,AC62)</f>
        <v>7659784.7040469525</v>
      </c>
      <c r="AD70" s="284"/>
      <c r="AE70" s="197">
        <f>AA70/AC70</f>
        <v>3.3439409532841231</v>
      </c>
      <c r="AF70" s="283">
        <f>SUM(AF69,AF62)</f>
        <v>107394815.83038445</v>
      </c>
      <c r="AG70" s="284"/>
      <c r="AH70" s="196">
        <f>AA70/AF70</f>
        <v>0.23850190129899326</v>
      </c>
      <c r="AI70" s="285">
        <f>SUM(AI69,AI62)</f>
        <v>25613867.765201911</v>
      </c>
      <c r="AJ70" s="284"/>
      <c r="AK70" s="283">
        <f>SUM(AK69,AK62)</f>
        <v>7659784.7040469525</v>
      </c>
      <c r="AL70" s="284"/>
      <c r="AM70" s="197">
        <f>AI70/AK70</f>
        <v>3.3439409532841231</v>
      </c>
      <c r="AN70" s="283">
        <f>SUM(AN69,AN62)</f>
        <v>107394815.83038445</v>
      </c>
      <c r="AO70" s="284"/>
      <c r="AP70" s="196">
        <f>AI70/AN70</f>
        <v>0.23850190129899326</v>
      </c>
      <c r="AQ70" s="285">
        <f>SUM(AQ69,AQ62)</f>
        <v>25613867.765201911</v>
      </c>
      <c r="AR70" s="284"/>
      <c r="AS70" s="283">
        <f>SUM(AS69,AS62)</f>
        <v>7659784.7040469525</v>
      </c>
      <c r="AT70" s="284"/>
      <c r="AU70" s="197">
        <f>AQ70/AS70</f>
        <v>3.3439409532841231</v>
      </c>
      <c r="AV70" s="283">
        <f>SUM(AV69,AV62)</f>
        <v>107394815.83038445</v>
      </c>
      <c r="AW70" s="284"/>
      <c r="AX70" s="196">
        <f>AQ70/AV70</f>
        <v>0.23850190129899326</v>
      </c>
    </row>
    <row r="71" spans="1:51" s="15" customFormat="1" ht="121.15" customHeight="1" x14ac:dyDescent="0.35">
      <c r="A71" s="13"/>
      <c r="B71" s="13"/>
      <c r="C71" s="13"/>
      <c r="D71" s="13"/>
      <c r="E71" s="13"/>
      <c r="F71" s="13"/>
      <c r="G71" s="286" t="s">
        <v>97</v>
      </c>
      <c r="H71" s="287"/>
      <c r="I71" s="288"/>
      <c r="J71" s="13"/>
      <c r="K71" s="198" t="s">
        <v>25</v>
      </c>
      <c r="L71" s="199" t="s">
        <v>58</v>
      </c>
      <c r="M71" s="200" t="s">
        <v>59</v>
      </c>
      <c r="N71" s="199" t="s">
        <v>60</v>
      </c>
      <c r="O71" s="201" t="s">
        <v>61</v>
      </c>
      <c r="P71" s="201" t="s">
        <v>62</v>
      </c>
      <c r="Q71" s="202" t="s">
        <v>63</v>
      </c>
      <c r="R71" s="203" t="s">
        <v>98</v>
      </c>
      <c r="S71" s="203" t="s">
        <v>99</v>
      </c>
      <c r="T71" s="281" t="s">
        <v>66</v>
      </c>
      <c r="U71" s="282"/>
      <c r="V71" s="204" t="s">
        <v>67</v>
      </c>
      <c r="W71" s="199" t="s">
        <v>53</v>
      </c>
      <c r="X71" s="279" t="s">
        <v>68</v>
      </c>
      <c r="Y71" s="280"/>
      <c r="Z71" s="205" t="s">
        <v>55</v>
      </c>
      <c r="AA71" s="281" t="s">
        <v>66</v>
      </c>
      <c r="AB71" s="282"/>
      <c r="AC71" s="279" t="s">
        <v>67</v>
      </c>
      <c r="AD71" s="279"/>
      <c r="AE71" s="199" t="s">
        <v>69</v>
      </c>
      <c r="AF71" s="279" t="s">
        <v>68</v>
      </c>
      <c r="AG71" s="280"/>
      <c r="AH71" s="206" t="s">
        <v>55</v>
      </c>
      <c r="AI71" s="281" t="s">
        <v>66</v>
      </c>
      <c r="AJ71" s="282"/>
      <c r="AK71" s="279" t="s">
        <v>67</v>
      </c>
      <c r="AL71" s="279"/>
      <c r="AM71" s="199" t="s">
        <v>69</v>
      </c>
      <c r="AN71" s="279" t="s">
        <v>68</v>
      </c>
      <c r="AO71" s="280"/>
      <c r="AP71" s="206" t="s">
        <v>55</v>
      </c>
      <c r="AQ71" s="281" t="s">
        <v>66</v>
      </c>
      <c r="AR71" s="282"/>
      <c r="AS71" s="279" t="s">
        <v>67</v>
      </c>
      <c r="AT71" s="279"/>
      <c r="AU71" s="199" t="s">
        <v>69</v>
      </c>
      <c r="AV71" s="279" t="s">
        <v>68</v>
      </c>
      <c r="AW71" s="280"/>
      <c r="AX71" s="206" t="s">
        <v>55</v>
      </c>
    </row>
    <row r="72" spans="1:51" s="15" customFormat="1" x14ac:dyDescent="0.35">
      <c r="A72" s="12"/>
      <c r="B72" s="13"/>
      <c r="C72" s="13"/>
      <c r="D72" s="13"/>
      <c r="E72" s="13"/>
      <c r="F72" s="13"/>
      <c r="G72" s="207"/>
      <c r="H72" s="208"/>
      <c r="I72" s="209"/>
      <c r="J72" s="210"/>
      <c r="K72" s="270" t="s">
        <v>110</v>
      </c>
      <c r="L72" s="199" t="str">
        <f>K72</f>
        <v>Emerging Technology</v>
      </c>
      <c r="M72" s="200"/>
      <c r="N72" s="211"/>
      <c r="O72" s="212"/>
      <c r="P72" s="213">
        <v>5485329.2400000002</v>
      </c>
      <c r="Q72" s="213">
        <v>5485329.2400000002</v>
      </c>
      <c r="R72" s="214"/>
      <c r="S72" s="215"/>
      <c r="T72" s="277">
        <v>1371332.31</v>
      </c>
      <c r="U72" s="278"/>
      <c r="V72" s="204"/>
      <c r="W72" s="199"/>
      <c r="X72" s="216"/>
      <c r="Y72" s="217"/>
      <c r="Z72" s="205"/>
      <c r="AA72" s="277">
        <v>1371332.31</v>
      </c>
      <c r="AB72" s="278"/>
      <c r="AC72" s="216"/>
      <c r="AD72" s="218"/>
      <c r="AE72" s="219"/>
      <c r="AF72" s="216"/>
      <c r="AG72" s="217"/>
      <c r="AH72" s="206"/>
      <c r="AI72" s="277">
        <v>1371332.31</v>
      </c>
      <c r="AJ72" s="278"/>
      <c r="AK72" s="216"/>
      <c r="AL72" s="218"/>
      <c r="AM72" s="199"/>
      <c r="AN72" s="220"/>
      <c r="AO72" s="220"/>
      <c r="AP72" s="206"/>
      <c r="AQ72" s="277">
        <v>1371332.31</v>
      </c>
      <c r="AR72" s="278"/>
      <c r="AS72" s="216"/>
      <c r="AT72" s="218"/>
      <c r="AU72" s="200"/>
      <c r="AV72" s="216"/>
      <c r="AW72" s="217"/>
      <c r="AX72" s="206"/>
    </row>
    <row r="73" spans="1:51" s="15" customFormat="1" x14ac:dyDescent="0.35">
      <c r="A73" s="12"/>
      <c r="B73" s="13"/>
      <c r="C73" s="13"/>
      <c r="D73" s="13"/>
      <c r="E73" s="13"/>
      <c r="F73" s="13"/>
      <c r="G73" s="207"/>
      <c r="H73" s="208"/>
      <c r="I73" s="209"/>
      <c r="J73" s="210"/>
      <c r="K73" s="270" t="s">
        <v>111</v>
      </c>
      <c r="L73" s="199" t="str">
        <f t="shared" ref="L73:L76" si="44">K73</f>
        <v>Market Transformation</v>
      </c>
      <c r="M73" s="200"/>
      <c r="N73" s="211"/>
      <c r="O73" s="212"/>
      <c r="P73" s="213">
        <v>9142215.3599999994</v>
      </c>
      <c r="Q73" s="213">
        <v>9142215.3599999994</v>
      </c>
      <c r="R73" s="214"/>
      <c r="S73" s="215"/>
      <c r="T73" s="277">
        <v>2285553.84</v>
      </c>
      <c r="U73" s="278"/>
      <c r="V73" s="204"/>
      <c r="W73" s="199"/>
      <c r="X73" s="216"/>
      <c r="Y73" s="217"/>
      <c r="Z73" s="205"/>
      <c r="AA73" s="277">
        <v>2285553.84</v>
      </c>
      <c r="AB73" s="278"/>
      <c r="AC73" s="216"/>
      <c r="AD73" s="218"/>
      <c r="AE73" s="219"/>
      <c r="AF73" s="216"/>
      <c r="AG73" s="217"/>
      <c r="AH73" s="206"/>
      <c r="AI73" s="277">
        <v>2285553.84</v>
      </c>
      <c r="AJ73" s="278"/>
      <c r="AK73" s="216"/>
      <c r="AL73" s="218"/>
      <c r="AM73" s="199"/>
      <c r="AN73" s="220"/>
      <c r="AO73" s="220"/>
      <c r="AP73" s="206"/>
      <c r="AQ73" s="277">
        <v>2285553.84</v>
      </c>
      <c r="AR73" s="278"/>
      <c r="AS73" s="216"/>
      <c r="AT73" s="218"/>
      <c r="AU73" s="200"/>
      <c r="AV73" s="216"/>
      <c r="AW73" s="217"/>
      <c r="AX73" s="206"/>
    </row>
    <row r="74" spans="1:51" s="15" customFormat="1" x14ac:dyDescent="0.35">
      <c r="A74" s="12"/>
      <c r="B74" s="13"/>
      <c r="C74" s="13"/>
      <c r="D74" s="13"/>
      <c r="E74" s="13"/>
      <c r="F74" s="13"/>
      <c r="G74" s="207"/>
      <c r="H74" s="208"/>
      <c r="I74" s="209"/>
      <c r="J74" s="210"/>
      <c r="K74" s="270" t="s">
        <v>112</v>
      </c>
      <c r="L74" s="199" t="str">
        <f t="shared" si="44"/>
        <v>Program Evaluation</v>
      </c>
      <c r="M74" s="200"/>
      <c r="N74" s="211"/>
      <c r="O74" s="212"/>
      <c r="P74" s="213">
        <v>5485329.2400000002</v>
      </c>
      <c r="Q74" s="213">
        <v>5485329.2400000002</v>
      </c>
      <c r="R74" s="214"/>
      <c r="S74" s="215"/>
      <c r="T74" s="277">
        <v>1371332.31</v>
      </c>
      <c r="U74" s="278"/>
      <c r="V74" s="204"/>
      <c r="W74" s="199"/>
      <c r="X74" s="216"/>
      <c r="Y74" s="217"/>
      <c r="Z74" s="205"/>
      <c r="AA74" s="277">
        <v>1371332.31</v>
      </c>
      <c r="AB74" s="278"/>
      <c r="AC74" s="216"/>
      <c r="AD74" s="218"/>
      <c r="AE74" s="219"/>
      <c r="AF74" s="216"/>
      <c r="AG74" s="217"/>
      <c r="AH74" s="206"/>
      <c r="AI74" s="277">
        <v>1371332.31</v>
      </c>
      <c r="AJ74" s="278"/>
      <c r="AK74" s="216"/>
      <c r="AL74" s="218"/>
      <c r="AM74" s="199"/>
      <c r="AN74" s="220"/>
      <c r="AO74" s="220"/>
      <c r="AP74" s="206"/>
      <c r="AQ74" s="277">
        <v>1371332.31</v>
      </c>
      <c r="AR74" s="278"/>
      <c r="AS74" s="216"/>
      <c r="AT74" s="218"/>
      <c r="AU74" s="200"/>
      <c r="AV74" s="216"/>
      <c r="AW74" s="217"/>
      <c r="AX74" s="206"/>
    </row>
    <row r="75" spans="1:51" s="15" customFormat="1" ht="32.15" customHeight="1" x14ac:dyDescent="0.35">
      <c r="A75" s="12"/>
      <c r="B75" s="13"/>
      <c r="C75" s="13"/>
      <c r="D75" s="13"/>
      <c r="E75" s="13"/>
      <c r="F75" s="13"/>
      <c r="G75" s="13"/>
      <c r="H75" s="13"/>
      <c r="I75" s="13"/>
      <c r="J75" s="210"/>
      <c r="K75" s="270" t="s">
        <v>113</v>
      </c>
      <c r="L75" s="199" t="str">
        <f t="shared" si="44"/>
        <v>Portfolio Management</v>
      </c>
      <c r="M75" s="221"/>
      <c r="N75" s="222"/>
      <c r="O75" s="222"/>
      <c r="P75" s="213">
        <v>8901455.2400000002</v>
      </c>
      <c r="Q75" s="213">
        <v>8901455.2400000002</v>
      </c>
      <c r="R75" s="223"/>
      <c r="S75" s="224"/>
      <c r="T75" s="277">
        <v>2225363.81</v>
      </c>
      <c r="U75" s="278"/>
      <c r="V75" s="225"/>
      <c r="W75" s="225"/>
      <c r="X75" s="275"/>
      <c r="Y75" s="276"/>
      <c r="Z75" s="226"/>
      <c r="AA75" s="277">
        <v>2225363.81</v>
      </c>
      <c r="AB75" s="278"/>
      <c r="AC75" s="275"/>
      <c r="AD75" s="276"/>
      <c r="AE75" s="227"/>
      <c r="AF75" s="275"/>
      <c r="AG75" s="276"/>
      <c r="AH75" s="226"/>
      <c r="AI75" s="277">
        <v>2225363.81</v>
      </c>
      <c r="AJ75" s="278"/>
      <c r="AK75" s="275"/>
      <c r="AL75" s="276"/>
      <c r="AM75" s="225"/>
      <c r="AN75" s="228"/>
      <c r="AO75" s="228"/>
      <c r="AP75" s="229"/>
      <c r="AQ75" s="277">
        <v>2225363.81</v>
      </c>
      <c r="AR75" s="278"/>
      <c r="AS75" s="275"/>
      <c r="AT75" s="276"/>
      <c r="AU75" s="230"/>
      <c r="AV75" s="275"/>
      <c r="AW75" s="276"/>
      <c r="AX75" s="231"/>
    </row>
    <row r="76" spans="1:51" s="15" customFormat="1" ht="32.15" customHeight="1" x14ac:dyDescent="0.35">
      <c r="A76" s="12"/>
      <c r="B76" s="13"/>
      <c r="C76" s="13"/>
      <c r="D76" s="13"/>
      <c r="E76" s="13"/>
      <c r="F76" s="13"/>
      <c r="G76" s="13"/>
      <c r="H76" s="13"/>
      <c r="I76" s="13"/>
      <c r="J76" s="210"/>
      <c r="K76" s="270" t="s">
        <v>114</v>
      </c>
      <c r="L76" s="199" t="str">
        <f t="shared" si="44"/>
        <v>Portfolio Marketing</v>
      </c>
      <c r="M76" s="232"/>
      <c r="N76" s="222"/>
      <c r="O76" s="222"/>
      <c r="P76" s="213">
        <v>4411200</v>
      </c>
      <c r="Q76" s="213">
        <v>4411200</v>
      </c>
      <c r="R76" s="223"/>
      <c r="S76" s="224"/>
      <c r="T76" s="277">
        <v>1102800</v>
      </c>
      <c r="U76" s="278"/>
      <c r="V76" s="225"/>
      <c r="W76" s="233"/>
      <c r="X76" s="234"/>
      <c r="Y76" s="233"/>
      <c r="Z76" s="235"/>
      <c r="AA76" s="277">
        <v>1102800</v>
      </c>
      <c r="AB76" s="278"/>
      <c r="AC76" s="234"/>
      <c r="AD76" s="236"/>
      <c r="AE76" s="234"/>
      <c r="AF76" s="234"/>
      <c r="AG76" s="233"/>
      <c r="AH76" s="235"/>
      <c r="AI76" s="277">
        <v>1102800</v>
      </c>
      <c r="AJ76" s="278"/>
      <c r="AK76" s="234"/>
      <c r="AL76" s="236"/>
      <c r="AM76" s="234"/>
      <c r="AN76" s="237"/>
      <c r="AO76" s="237"/>
      <c r="AP76" s="238"/>
      <c r="AQ76" s="277">
        <v>1102800</v>
      </c>
      <c r="AR76" s="278"/>
      <c r="AS76" s="234"/>
      <c r="AT76" s="236"/>
      <c r="AU76" s="239"/>
      <c r="AV76" s="234"/>
      <c r="AW76" s="233"/>
      <c r="AX76" s="240"/>
    </row>
    <row r="77" spans="1:51" s="39" customFormat="1" ht="29.15" customHeight="1" thickBot="1" x14ac:dyDescent="0.4">
      <c r="A77" s="241"/>
      <c r="D77" s="242"/>
      <c r="E77" s="242"/>
      <c r="J77" s="243"/>
      <c r="K77" s="244" t="s">
        <v>100</v>
      </c>
      <c r="L77" s="245"/>
      <c r="M77" s="246"/>
      <c r="N77" s="247">
        <f>[2]Calcs!BN101</f>
        <v>3.676284749936062</v>
      </c>
      <c r="O77" s="267">
        <f>SUM(O72:O76,O70,O54)</f>
        <v>84969290.215775043</v>
      </c>
      <c r="P77" s="267">
        <f t="shared" ref="P77:R77" si="45">SUM(P72:P76,P70,P54)</f>
        <v>97850788.7129246</v>
      </c>
      <c r="Q77" s="267">
        <f t="shared" si="45"/>
        <v>182820078.92869961</v>
      </c>
      <c r="R77" s="248">
        <f t="shared" si="45"/>
        <v>61829750.420375466</v>
      </c>
      <c r="S77" s="249">
        <f>'[2]Calcs Data Pivot'!AA27</f>
        <v>11.965647475127318</v>
      </c>
      <c r="T77" s="273">
        <f>SUM(T72:U76,T70,T54)</f>
        <v>45705019.732174903</v>
      </c>
      <c r="U77" s="272"/>
      <c r="V77" s="250">
        <f>SUM(V72:V76,V70,V54)</f>
        <v>15457437.605093867</v>
      </c>
      <c r="W77" s="251">
        <f>T77/V77</f>
        <v>2.9568302910123476</v>
      </c>
      <c r="X77" s="271">
        <f>X70+X54</f>
        <v>184958249.25132954</v>
      </c>
      <c r="Y77" s="274"/>
      <c r="Z77" s="252">
        <f>T77/X77</f>
        <v>0.24710992841454116</v>
      </c>
      <c r="AA77" s="273">
        <f>SUM(AA72:AB76,AA70,AA54)</f>
        <v>45705019.732174903</v>
      </c>
      <c r="AB77" s="272"/>
      <c r="AC77" s="271">
        <f>SUM(AC70,AC54)</f>
        <v>15457437.605093867</v>
      </c>
      <c r="AD77" s="272"/>
      <c r="AE77" s="253">
        <f>AA77/AC77</f>
        <v>2.9568302910123476</v>
      </c>
      <c r="AF77" s="271">
        <f>SUM(AF70,AF54)</f>
        <v>184958249.25132954</v>
      </c>
      <c r="AG77" s="272"/>
      <c r="AH77" s="252">
        <f>AA77/AF77</f>
        <v>0.24710992841454116</v>
      </c>
      <c r="AI77" s="273">
        <f>SUM(AI54,AI70,AI72:AJ76)</f>
        <v>45705019.732174918</v>
      </c>
      <c r="AJ77" s="272"/>
      <c r="AK77" s="271">
        <f>SUM(AK70,AK54)</f>
        <v>15457437.605093867</v>
      </c>
      <c r="AL77" s="272"/>
      <c r="AM77" s="253">
        <f>AI77/AK77</f>
        <v>2.9568302910123485</v>
      </c>
      <c r="AN77" s="271">
        <f>SUM(AN70,AN54)</f>
        <v>184958249.25132954</v>
      </c>
      <c r="AO77" s="272"/>
      <c r="AP77" s="252">
        <f>AI77/AN77</f>
        <v>0.24710992841454124</v>
      </c>
      <c r="AQ77" s="273">
        <f>SUM(AQ72:AR76,AQ70,AQ54)</f>
        <v>45705019.732174903</v>
      </c>
      <c r="AR77" s="272"/>
      <c r="AS77" s="271">
        <f>SUM(AS70,AS54)</f>
        <v>15457437.605093867</v>
      </c>
      <c r="AT77" s="272"/>
      <c r="AU77" s="253">
        <f>AQ77/AS77</f>
        <v>2.9568302910123476</v>
      </c>
      <c r="AV77" s="271">
        <f>SUM(AV70,AV54)</f>
        <v>184958249.25132954</v>
      </c>
      <c r="AW77" s="272"/>
      <c r="AX77" s="252">
        <f>AQ77/AV77</f>
        <v>0.24710992841454116</v>
      </c>
      <c r="AY77" s="241"/>
    </row>
    <row r="78" spans="1:51" s="39" customFormat="1" x14ac:dyDescent="0.35">
      <c r="A78" s="241"/>
      <c r="D78" s="164"/>
      <c r="E78" s="164"/>
      <c r="K78" s="254"/>
      <c r="L78" s="255"/>
      <c r="M78" s="256"/>
      <c r="N78" s="256"/>
      <c r="O78" s="256"/>
      <c r="P78" s="256"/>
      <c r="Q78" s="256"/>
      <c r="R78" s="256"/>
      <c r="S78" s="256"/>
      <c r="T78" s="257"/>
      <c r="U78" s="258"/>
      <c r="V78" s="259"/>
      <c r="W78" s="254"/>
      <c r="X78" s="259"/>
      <c r="Y78" s="258"/>
      <c r="Z78" s="259"/>
      <c r="AA78" s="257"/>
      <c r="AB78" s="258"/>
      <c r="AC78" s="259"/>
      <c r="AD78" s="258"/>
      <c r="AE78" s="259"/>
      <c r="AF78" s="259"/>
      <c r="AG78" s="258"/>
      <c r="AH78" s="260"/>
      <c r="AI78" s="257"/>
      <c r="AJ78" s="258"/>
      <c r="AK78" s="259"/>
      <c r="AL78" s="258"/>
      <c r="AM78" s="259"/>
      <c r="AN78" s="259"/>
      <c r="AO78" s="258"/>
      <c r="AP78" s="258"/>
      <c r="AQ78" s="257"/>
      <c r="AR78" s="258"/>
      <c r="AS78" s="259"/>
      <c r="AT78" s="258"/>
      <c r="AU78" s="258"/>
      <c r="AV78" s="259"/>
      <c r="AW78" s="258"/>
      <c r="AX78" s="258"/>
    </row>
    <row r="79" spans="1:51" x14ac:dyDescent="0.35">
      <c r="A79" s="6"/>
      <c r="B79" s="6"/>
      <c r="C79" s="6"/>
      <c r="D79" s="6"/>
      <c r="E79" s="6"/>
      <c r="F79" s="6"/>
      <c r="G79" s="6"/>
      <c r="H79" s="6"/>
      <c r="I79" s="6"/>
      <c r="J79" s="261"/>
      <c r="K79" s="7"/>
      <c r="L79" s="61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262"/>
      <c r="AB79" s="7"/>
      <c r="AC79" s="7"/>
      <c r="AD79" s="7"/>
      <c r="AE79" s="7"/>
      <c r="AF79" s="7"/>
      <c r="AG79" s="7"/>
      <c r="AH79" s="62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263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5"/>
      <c r="AI80" s="264"/>
      <c r="AJ80" s="264"/>
      <c r="AK80" s="26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</row>
    <row r="81" spans="1:10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35">
      <c r="A82" s="6"/>
      <c r="B82" s="6"/>
      <c r="C82" s="6"/>
      <c r="D82" s="6"/>
      <c r="E82" s="6"/>
      <c r="F82" s="6"/>
      <c r="G82" s="6"/>
      <c r="H82" s="6"/>
      <c r="I82" s="6"/>
      <c r="J82" s="261"/>
    </row>
    <row r="83" spans="1:10" x14ac:dyDescent="0.35">
      <c r="A83" s="6"/>
      <c r="B83" s="6"/>
      <c r="C83" s="6"/>
      <c r="D83" s="6"/>
      <c r="E83" s="6"/>
      <c r="F83" s="6"/>
      <c r="G83" s="6"/>
      <c r="H83" s="6"/>
      <c r="I83" s="6"/>
      <c r="J83" s="261"/>
    </row>
  </sheetData>
  <mergeCells count="372">
    <mergeCell ref="A5:G5"/>
    <mergeCell ref="A6:B6"/>
    <mergeCell ref="A7:B7"/>
    <mergeCell ref="A8:B8"/>
    <mergeCell ref="A9:B9"/>
    <mergeCell ref="A10:B10"/>
    <mergeCell ref="A23:B23"/>
    <mergeCell ref="A24:B24"/>
    <mergeCell ref="A25:B25"/>
    <mergeCell ref="A27:B27"/>
    <mergeCell ref="A29:G29"/>
    <mergeCell ref="A30:B30"/>
    <mergeCell ref="A12:I12"/>
    <mergeCell ref="A13:B13"/>
    <mergeCell ref="A14:B14"/>
    <mergeCell ref="C14:I14"/>
    <mergeCell ref="A15:I15"/>
    <mergeCell ref="A22:B22"/>
    <mergeCell ref="Z35:AA35"/>
    <mergeCell ref="A36:B36"/>
    <mergeCell ref="A37:B37"/>
    <mergeCell ref="A38:B38"/>
    <mergeCell ref="A39:B39"/>
    <mergeCell ref="A41:B41"/>
    <mergeCell ref="A32:B32"/>
    <mergeCell ref="A33:B33"/>
    <mergeCell ref="A34:B34"/>
    <mergeCell ref="A35:B35"/>
    <mergeCell ref="V35:W35"/>
    <mergeCell ref="X35:Y35"/>
    <mergeCell ref="AI45:AJ45"/>
    <mergeCell ref="AK45:AL45"/>
    <mergeCell ref="AN45:AO45"/>
    <mergeCell ref="AQ45:AR45"/>
    <mergeCell ref="AS45:AT45"/>
    <mergeCell ref="AV45:AW45"/>
    <mergeCell ref="A42:B42"/>
    <mergeCell ref="T44:Z44"/>
    <mergeCell ref="AA44:AH44"/>
    <mergeCell ref="AI44:AP44"/>
    <mergeCell ref="AQ44:AX44"/>
    <mergeCell ref="T45:U45"/>
    <mergeCell ref="X45:Y45"/>
    <mergeCell ref="AA45:AB45"/>
    <mergeCell ref="AC45:AD45"/>
    <mergeCell ref="AF45:AG45"/>
    <mergeCell ref="AI46:AJ46"/>
    <mergeCell ref="AK46:AL46"/>
    <mergeCell ref="AN46:AO46"/>
    <mergeCell ref="AQ46:AR46"/>
    <mergeCell ref="AS46:AT46"/>
    <mergeCell ref="AV46:AW46"/>
    <mergeCell ref="K46:S46"/>
    <mergeCell ref="T46:U46"/>
    <mergeCell ref="X46:Y46"/>
    <mergeCell ref="AA46:AB46"/>
    <mergeCell ref="AC46:AD46"/>
    <mergeCell ref="AF46:AG46"/>
    <mergeCell ref="T48:U48"/>
    <mergeCell ref="X48:Y48"/>
    <mergeCell ref="AA48:AB48"/>
    <mergeCell ref="AC48:AD48"/>
    <mergeCell ref="AF48:AG48"/>
    <mergeCell ref="T47:U47"/>
    <mergeCell ref="X47:Y47"/>
    <mergeCell ref="AA47:AB47"/>
    <mergeCell ref="AC47:AD47"/>
    <mergeCell ref="AF47:AG47"/>
    <mergeCell ref="AI48:AJ48"/>
    <mergeCell ref="AK48:AL48"/>
    <mergeCell ref="AN48:AO48"/>
    <mergeCell ref="AQ48:AR48"/>
    <mergeCell ref="AS48:AT48"/>
    <mergeCell ref="AV48:AW48"/>
    <mergeCell ref="AK47:AL47"/>
    <mergeCell ref="AN47:AO47"/>
    <mergeCell ref="AQ47:AR47"/>
    <mergeCell ref="AS47:AT47"/>
    <mergeCell ref="AV47:AW47"/>
    <mergeCell ref="AI47:AJ47"/>
    <mergeCell ref="T50:U50"/>
    <mergeCell ref="X50:Y50"/>
    <mergeCell ref="AA50:AB50"/>
    <mergeCell ref="AC50:AD50"/>
    <mergeCell ref="AF50:AG50"/>
    <mergeCell ref="T49:U49"/>
    <mergeCell ref="X49:Y49"/>
    <mergeCell ref="AA49:AB49"/>
    <mergeCell ref="AC49:AD49"/>
    <mergeCell ref="AF49:AG49"/>
    <mergeCell ref="AI50:AJ50"/>
    <mergeCell ref="AK50:AL50"/>
    <mergeCell ref="AN50:AO50"/>
    <mergeCell ref="AQ50:AR50"/>
    <mergeCell ref="AS50:AT50"/>
    <mergeCell ref="AV50:AW50"/>
    <mergeCell ref="AK49:AL49"/>
    <mergeCell ref="AN49:AO49"/>
    <mergeCell ref="AQ49:AR49"/>
    <mergeCell ref="AS49:AT49"/>
    <mergeCell ref="AV49:AW49"/>
    <mergeCell ref="AI49:AJ49"/>
    <mergeCell ref="T52:U52"/>
    <mergeCell ref="X52:Y52"/>
    <mergeCell ref="AA52:AB52"/>
    <mergeCell ref="AC52:AD52"/>
    <mergeCell ref="AF52:AG52"/>
    <mergeCell ref="T51:U51"/>
    <mergeCell ref="X51:Y51"/>
    <mergeCell ref="AA51:AB51"/>
    <mergeCell ref="AC51:AD51"/>
    <mergeCell ref="AF51:AG51"/>
    <mergeCell ref="AI52:AJ52"/>
    <mergeCell ref="AK52:AL52"/>
    <mergeCell ref="AN52:AO52"/>
    <mergeCell ref="AQ52:AR52"/>
    <mergeCell ref="AS52:AT52"/>
    <mergeCell ref="AV52:AW52"/>
    <mergeCell ref="AK51:AL51"/>
    <mergeCell ref="AN51:AO51"/>
    <mergeCell ref="AQ51:AR51"/>
    <mergeCell ref="AS51:AT51"/>
    <mergeCell ref="AV51:AW51"/>
    <mergeCell ref="AI51:AJ51"/>
    <mergeCell ref="T54:U54"/>
    <mergeCell ref="X54:Y54"/>
    <mergeCell ref="AA54:AB54"/>
    <mergeCell ref="AC54:AD54"/>
    <mergeCell ref="AF54:AG54"/>
    <mergeCell ref="T53:U53"/>
    <mergeCell ref="X53:Y53"/>
    <mergeCell ref="AA53:AB53"/>
    <mergeCell ref="AC53:AD53"/>
    <mergeCell ref="AF53:AG53"/>
    <mergeCell ref="AI54:AJ54"/>
    <mergeCell ref="AK54:AL54"/>
    <mergeCell ref="AN54:AO54"/>
    <mergeCell ref="AQ54:AR54"/>
    <mergeCell ref="AS54:AT54"/>
    <mergeCell ref="AV54:AW54"/>
    <mergeCell ref="AK53:AL53"/>
    <mergeCell ref="AN53:AO53"/>
    <mergeCell ref="AQ53:AR53"/>
    <mergeCell ref="AS53:AT53"/>
    <mergeCell ref="AV53:AW53"/>
    <mergeCell ref="AI53:AJ53"/>
    <mergeCell ref="T56:U56"/>
    <mergeCell ref="X56:Y56"/>
    <mergeCell ref="AA56:AB56"/>
    <mergeCell ref="AC56:AD56"/>
    <mergeCell ref="AF56:AG56"/>
    <mergeCell ref="T55:U55"/>
    <mergeCell ref="X55:Y55"/>
    <mergeCell ref="AA55:AB55"/>
    <mergeCell ref="AC55:AD55"/>
    <mergeCell ref="AF55:AG55"/>
    <mergeCell ref="AI56:AJ56"/>
    <mergeCell ref="AK56:AL56"/>
    <mergeCell ref="AN56:AO56"/>
    <mergeCell ref="AQ56:AR56"/>
    <mergeCell ref="AS56:AT56"/>
    <mergeCell ref="AV56:AW56"/>
    <mergeCell ref="AK55:AL55"/>
    <mergeCell ref="AN55:AO55"/>
    <mergeCell ref="AQ55:AR55"/>
    <mergeCell ref="AS55:AT55"/>
    <mergeCell ref="AV55:AW55"/>
    <mergeCell ref="AI55:AJ55"/>
    <mergeCell ref="T58:U58"/>
    <mergeCell ref="X58:Y58"/>
    <mergeCell ref="AA58:AB58"/>
    <mergeCell ref="AC58:AD58"/>
    <mergeCell ref="AF58:AG58"/>
    <mergeCell ref="T57:U57"/>
    <mergeCell ref="X57:Y57"/>
    <mergeCell ref="AA57:AB57"/>
    <mergeCell ref="AC57:AD57"/>
    <mergeCell ref="AF57:AG57"/>
    <mergeCell ref="AI58:AJ58"/>
    <mergeCell ref="AK58:AL58"/>
    <mergeCell ref="AN58:AO58"/>
    <mergeCell ref="AQ58:AR58"/>
    <mergeCell ref="AS58:AT58"/>
    <mergeCell ref="AV58:AW58"/>
    <mergeCell ref="AK57:AL57"/>
    <mergeCell ref="AN57:AO57"/>
    <mergeCell ref="AQ57:AR57"/>
    <mergeCell ref="AS57:AT57"/>
    <mergeCell ref="AV57:AW57"/>
    <mergeCell ref="AI57:AJ57"/>
    <mergeCell ref="T60:U60"/>
    <mergeCell ref="X60:Y60"/>
    <mergeCell ref="AA60:AB60"/>
    <mergeCell ref="AC60:AD60"/>
    <mergeCell ref="AF60:AG60"/>
    <mergeCell ref="T59:U59"/>
    <mergeCell ref="X59:Y59"/>
    <mergeCell ref="AA59:AB59"/>
    <mergeCell ref="AC59:AD59"/>
    <mergeCell ref="AF59:AG59"/>
    <mergeCell ref="AI60:AJ60"/>
    <mergeCell ref="AK60:AL60"/>
    <mergeCell ref="AN60:AO60"/>
    <mergeCell ref="AQ60:AR60"/>
    <mergeCell ref="AS60:AT60"/>
    <mergeCell ref="AV60:AW60"/>
    <mergeCell ref="AK59:AL59"/>
    <mergeCell ref="AN59:AO59"/>
    <mergeCell ref="AQ59:AR59"/>
    <mergeCell ref="AS59:AT59"/>
    <mergeCell ref="AV59:AW59"/>
    <mergeCell ref="AI59:AJ59"/>
    <mergeCell ref="T62:U62"/>
    <mergeCell ref="X62:Y62"/>
    <mergeCell ref="AA62:AB62"/>
    <mergeCell ref="AC62:AD62"/>
    <mergeCell ref="AF62:AG62"/>
    <mergeCell ref="T61:U61"/>
    <mergeCell ref="X61:Y61"/>
    <mergeCell ref="AA61:AB61"/>
    <mergeCell ref="AC61:AD61"/>
    <mergeCell ref="AF61:AG61"/>
    <mergeCell ref="AI62:AJ62"/>
    <mergeCell ref="AK62:AL62"/>
    <mergeCell ref="AN62:AO62"/>
    <mergeCell ref="AQ62:AR62"/>
    <mergeCell ref="AS62:AT62"/>
    <mergeCell ref="AV62:AW62"/>
    <mergeCell ref="AK61:AL61"/>
    <mergeCell ref="AN61:AO61"/>
    <mergeCell ref="AQ61:AR61"/>
    <mergeCell ref="AS61:AT61"/>
    <mergeCell ref="AV61:AW61"/>
    <mergeCell ref="AI61:AJ61"/>
    <mergeCell ref="AI63:AJ63"/>
    <mergeCell ref="AK63:AL63"/>
    <mergeCell ref="AN63:AO63"/>
    <mergeCell ref="AQ63:AR63"/>
    <mergeCell ref="AS63:AT63"/>
    <mergeCell ref="AV63:AW63"/>
    <mergeCell ref="G63:I63"/>
    <mergeCell ref="T63:U63"/>
    <mergeCell ref="X63:Y63"/>
    <mergeCell ref="AA63:AB63"/>
    <mergeCell ref="AC63:AD63"/>
    <mergeCell ref="AF63:AG63"/>
    <mergeCell ref="T65:U65"/>
    <mergeCell ref="X65:Y65"/>
    <mergeCell ref="AA65:AB65"/>
    <mergeCell ref="AC65:AD65"/>
    <mergeCell ref="AF65:AG65"/>
    <mergeCell ref="T64:U64"/>
    <mergeCell ref="X64:Y64"/>
    <mergeCell ref="AA64:AB64"/>
    <mergeCell ref="AC64:AD64"/>
    <mergeCell ref="AF64:AG64"/>
    <mergeCell ref="AI65:AJ65"/>
    <mergeCell ref="AK65:AL65"/>
    <mergeCell ref="AN65:AO65"/>
    <mergeCell ref="AQ65:AR65"/>
    <mergeCell ref="AS65:AT65"/>
    <mergeCell ref="AV65:AW65"/>
    <mergeCell ref="AK64:AL64"/>
    <mergeCell ref="AN64:AO64"/>
    <mergeCell ref="AQ64:AR64"/>
    <mergeCell ref="AS64:AT64"/>
    <mergeCell ref="AV64:AW64"/>
    <mergeCell ref="AI64:AJ64"/>
    <mergeCell ref="T67:U67"/>
    <mergeCell ref="X67:Y67"/>
    <mergeCell ref="AA67:AB67"/>
    <mergeCell ref="AC67:AD67"/>
    <mergeCell ref="AF67:AG67"/>
    <mergeCell ref="T66:U66"/>
    <mergeCell ref="X66:Y66"/>
    <mergeCell ref="AA66:AB66"/>
    <mergeCell ref="AC66:AD66"/>
    <mergeCell ref="AF66:AG66"/>
    <mergeCell ref="AI67:AJ67"/>
    <mergeCell ref="AK67:AL67"/>
    <mergeCell ref="AN67:AO67"/>
    <mergeCell ref="AQ67:AR67"/>
    <mergeCell ref="AS67:AT67"/>
    <mergeCell ref="AV67:AW67"/>
    <mergeCell ref="AK66:AL66"/>
    <mergeCell ref="AN66:AO66"/>
    <mergeCell ref="AQ66:AR66"/>
    <mergeCell ref="AS66:AT66"/>
    <mergeCell ref="AV66:AW66"/>
    <mergeCell ref="AI66:AJ66"/>
    <mergeCell ref="T69:U69"/>
    <mergeCell ref="X69:Y69"/>
    <mergeCell ref="AA69:AB69"/>
    <mergeCell ref="AC69:AD69"/>
    <mergeCell ref="AF69:AG69"/>
    <mergeCell ref="T68:U68"/>
    <mergeCell ref="X68:Y68"/>
    <mergeCell ref="AA68:AB68"/>
    <mergeCell ref="AC68:AD68"/>
    <mergeCell ref="AF68:AG68"/>
    <mergeCell ref="AI69:AJ69"/>
    <mergeCell ref="AK69:AL69"/>
    <mergeCell ref="AN69:AO69"/>
    <mergeCell ref="AQ69:AR69"/>
    <mergeCell ref="AS69:AT69"/>
    <mergeCell ref="AV69:AW69"/>
    <mergeCell ref="AK68:AL68"/>
    <mergeCell ref="AN68:AO68"/>
    <mergeCell ref="AQ68:AR68"/>
    <mergeCell ref="AS68:AT68"/>
    <mergeCell ref="AV68:AW68"/>
    <mergeCell ref="AI68:AJ68"/>
    <mergeCell ref="AK70:AL70"/>
    <mergeCell ref="AN70:AO70"/>
    <mergeCell ref="AQ70:AR70"/>
    <mergeCell ref="AS70:AT70"/>
    <mergeCell ref="AV70:AW70"/>
    <mergeCell ref="G71:I71"/>
    <mergeCell ref="T71:U71"/>
    <mergeCell ref="X71:Y71"/>
    <mergeCell ref="AA71:AB71"/>
    <mergeCell ref="AC71:AD71"/>
    <mergeCell ref="T70:U70"/>
    <mergeCell ref="X70:Y70"/>
    <mergeCell ref="AA70:AB70"/>
    <mergeCell ref="AC70:AD70"/>
    <mergeCell ref="AF70:AG70"/>
    <mergeCell ref="AI70:AJ70"/>
    <mergeCell ref="AV71:AW71"/>
    <mergeCell ref="AS71:AT71"/>
    <mergeCell ref="T72:U72"/>
    <mergeCell ref="AA72:AB72"/>
    <mergeCell ref="AI72:AJ72"/>
    <mergeCell ref="AQ72:AR72"/>
    <mergeCell ref="T73:U73"/>
    <mergeCell ref="AA73:AB73"/>
    <mergeCell ref="AI73:AJ73"/>
    <mergeCell ref="AQ73:AR73"/>
    <mergeCell ref="AF71:AG71"/>
    <mergeCell ref="AI71:AJ71"/>
    <mergeCell ref="AK71:AL71"/>
    <mergeCell ref="AN71:AO71"/>
    <mergeCell ref="AQ71:AR71"/>
    <mergeCell ref="AK75:AL75"/>
    <mergeCell ref="AQ75:AR75"/>
    <mergeCell ref="AS75:AT75"/>
    <mergeCell ref="AV75:AW75"/>
    <mergeCell ref="T76:U76"/>
    <mergeCell ref="AA76:AB76"/>
    <mergeCell ref="AI76:AJ76"/>
    <mergeCell ref="AQ76:AR76"/>
    <mergeCell ref="T74:U74"/>
    <mergeCell ref="AA74:AB74"/>
    <mergeCell ref="AI74:AJ74"/>
    <mergeCell ref="AQ74:AR74"/>
    <mergeCell ref="T75:U75"/>
    <mergeCell ref="X75:Y75"/>
    <mergeCell ref="AA75:AB75"/>
    <mergeCell ref="AC75:AD75"/>
    <mergeCell ref="AF75:AG75"/>
    <mergeCell ref="AI75:AJ75"/>
    <mergeCell ref="AK77:AL77"/>
    <mergeCell ref="AN77:AO77"/>
    <mergeCell ref="AQ77:AR77"/>
    <mergeCell ref="AS77:AT77"/>
    <mergeCell ref="AV77:AW77"/>
    <mergeCell ref="T77:U77"/>
    <mergeCell ref="X77:Y77"/>
    <mergeCell ref="AA77:AB77"/>
    <mergeCell ref="AC77:AD77"/>
    <mergeCell ref="AF77:AG77"/>
    <mergeCell ref="AI77:AJ77"/>
  </mergeCells>
  <pageMargins left="0.7" right="0.7" top="0.75" bottom="0.75" header="0.3" footer="0.3"/>
  <pageSetup scale="66" orientation="portrait" r:id="rId1"/>
  <colBreaks count="2" manualBreakCount="2">
    <brk id="10" max="1048575" man="1"/>
    <brk id="4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A0ABD3A651D4A8EA8E41EBA7CE78B" ma:contentTypeVersion="6" ma:contentTypeDescription="Create a new document." ma:contentTypeScope="" ma:versionID="251da1ffeaad02b77f0a951f41fabeb3">
  <xsd:schema xmlns:xsd="http://www.w3.org/2001/XMLSchema" xmlns:xs="http://www.w3.org/2001/XMLSchema" xmlns:p="http://schemas.microsoft.com/office/2006/metadata/properties" xmlns:ns2="f600a159-d43c-4229-8ba6-f8942ad20fa2" xmlns:ns3="b4564a79-fed8-4ea4-8f6c-83540b299507" targetNamespace="http://schemas.microsoft.com/office/2006/metadata/properties" ma:root="true" ma:fieldsID="a1b90ee343a1c4e445c99cae41a2dac8" ns2:_="" ns3:_="">
    <xsd:import namespace="f600a159-d43c-4229-8ba6-f8942ad20fa2"/>
    <xsd:import namespace="b4564a79-fed8-4ea4-8f6c-83540b2995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0a159-d43c-4229-8ba6-f8942ad20f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64a79-fed8-4ea4-8f6c-83540b2995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4A775-A7DA-456B-94B1-2C3C73088733}">
  <ds:schemaRefs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4564a79-fed8-4ea4-8f6c-83540b299507"/>
    <ds:schemaRef ds:uri="f600a159-d43c-4229-8ba6-f8942ad20fa2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7E37E4-AB29-42E4-A025-FB6A5C102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587424-A650-45BB-ADF5-E3E4EDC40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0a159-d43c-4229-8ba6-f8942ad20fa2"/>
    <ds:schemaRef ds:uri="b4564a79-fed8-4ea4-8f6c-83540b299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SAG Template Gas</vt:lpstr>
      <vt:lpstr>'SAG Template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Opdyke</dc:creator>
  <cp:lastModifiedBy>CJ Consulting</cp:lastModifiedBy>
  <dcterms:created xsi:type="dcterms:W3CDTF">2020-10-23T22:36:45Z</dcterms:created>
  <dcterms:modified xsi:type="dcterms:W3CDTF">2020-10-26T17:39:29Z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0x010100019A0ABD3A651D4A8EA8E41EBA7CE78B</vt:lpwstr>
  </property>
</Properties>
</file>