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https://netorgft4117119-my.sharepoint.com/personal/celia_celiajohnsonconsulting_com/Documents/IL SAG Website/SAG Website- Evaluation Documents/Nicor Gas/"/>
    </mc:Choice>
  </mc:AlternateContent>
  <xr:revisionPtr revIDLastSave="0" documentId="8_{9F6E6A17-8914-416E-97C1-83BC32B481CE}" xr6:coauthVersionLast="45" xr6:coauthVersionMax="45" xr10:uidLastSave="{00000000-0000-0000-0000-000000000000}"/>
  <bookViews>
    <workbookView xWindow="28680" yWindow="-120" windowWidth="29040" windowHeight="15840" firstSheet="2" activeTab="4" xr2:uid="{863B3767-411E-41D5-A376-F7E8720EAD22}"/>
  </bookViews>
  <sheets>
    <sheet name="Nicor Gas GPY4 Verified EEP" sheetId="4" r:id="rId1"/>
    <sheet name="Nicor Gas GPY5 Verified EEP" sheetId="5" r:id="rId2"/>
    <sheet name="Nicor Gas GPY6 Verified EEP" sheetId="6" r:id="rId3"/>
    <sheet name="Nicor Gas GPY6 Verified DCEO" sheetId="7" r:id="rId4"/>
    <sheet name="Nicor Gas GPY4-6 Verified EEP" sheetId="9"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24" i="9" l="1"/>
  <c r="J17" i="7" l="1"/>
  <c r="I15" i="7"/>
  <c r="H14" i="7"/>
  <c r="I13" i="7"/>
  <c r="H10" i="7"/>
  <c r="I9" i="7"/>
  <c r="I7" i="7"/>
  <c r="I6" i="7"/>
  <c r="I16" i="7"/>
  <c r="H16" i="7"/>
  <c r="I14" i="7"/>
  <c r="H12" i="7"/>
  <c r="I12" i="7"/>
  <c r="I11" i="7"/>
  <c r="H11" i="7"/>
  <c r="I10" i="7"/>
  <c r="I8" i="7"/>
  <c r="H8" i="7"/>
  <c r="I24" i="4"/>
  <c r="H24" i="4"/>
  <c r="I22" i="4"/>
  <c r="H22" i="4"/>
  <c r="I21" i="4"/>
  <c r="H21" i="4"/>
  <c r="I19" i="4"/>
  <c r="H19" i="4"/>
  <c r="I17" i="4"/>
  <c r="H17" i="4"/>
  <c r="I16" i="4"/>
  <c r="H16" i="4"/>
  <c r="I13" i="4"/>
  <c r="H13" i="4"/>
  <c r="I12" i="4"/>
  <c r="H12" i="4"/>
  <c r="I10" i="4"/>
  <c r="H10" i="4"/>
  <c r="I8" i="4"/>
  <c r="H8" i="4"/>
  <c r="I7" i="4"/>
  <c r="H7" i="4"/>
  <c r="I6" i="4"/>
  <c r="H6" i="4"/>
  <c r="I21" i="6"/>
  <c r="H21" i="6"/>
  <c r="I20" i="6"/>
  <c r="H20" i="6"/>
  <c r="I19" i="6"/>
  <c r="H19" i="6"/>
  <c r="I17" i="6"/>
  <c r="H17" i="6"/>
  <c r="I16" i="6"/>
  <c r="H16" i="6"/>
  <c r="I12" i="6"/>
  <c r="H12" i="6"/>
  <c r="I8" i="6"/>
  <c r="H8" i="6"/>
  <c r="I11" i="6"/>
  <c r="H11" i="6"/>
  <c r="I10" i="6"/>
  <c r="H10" i="6"/>
  <c r="H7" i="6"/>
  <c r="I7" i="6"/>
  <c r="J22" i="6"/>
  <c r="I22" i="6" s="1"/>
  <c r="H22" i="6" l="1"/>
  <c r="H15" i="7"/>
  <c r="H7" i="7"/>
  <c r="H13" i="7"/>
  <c r="H6" i="7"/>
  <c r="H9" i="7"/>
  <c r="I17" i="7" l="1"/>
  <c r="H17" i="7"/>
  <c r="J23" i="9" l="1"/>
  <c r="J21" i="9" l="1"/>
  <c r="H21" i="9" s="1"/>
  <c r="J20" i="9"/>
  <c r="H20" i="9" s="1"/>
  <c r="J19" i="9"/>
  <c r="I19" i="9" s="1"/>
  <c r="J17" i="9"/>
  <c r="H17" i="9" s="1"/>
  <c r="J16" i="9"/>
  <c r="I16" i="9" s="1"/>
  <c r="J12" i="9"/>
  <c r="I12" i="9" s="1"/>
  <c r="J11" i="9"/>
  <c r="J10" i="9"/>
  <c r="H10" i="9" s="1"/>
  <c r="J8" i="9"/>
  <c r="I8" i="9" s="1"/>
  <c r="J7" i="9"/>
  <c r="H7" i="9" s="1"/>
  <c r="J6" i="9"/>
  <c r="H6" i="9" s="1"/>
  <c r="C25" i="7"/>
  <c r="F25" i="7"/>
  <c r="I6" i="6"/>
  <c r="H6" i="6"/>
  <c r="J13" i="6"/>
  <c r="I13" i="6" s="1"/>
  <c r="H13" i="6" l="1"/>
  <c r="J24" i="6"/>
  <c r="J25" i="7" s="1"/>
  <c r="I20" i="9"/>
  <c r="I17" i="9"/>
  <c r="H19" i="9"/>
  <c r="J22" i="9"/>
  <c r="I22" i="9" s="1"/>
  <c r="I21" i="9"/>
  <c r="I10" i="9"/>
  <c r="H8" i="9"/>
  <c r="I6" i="9"/>
  <c r="H12" i="9"/>
  <c r="J13" i="9"/>
  <c r="H13" i="9" s="1"/>
  <c r="I7" i="9"/>
  <c r="I11" i="9"/>
  <c r="H11" i="9"/>
  <c r="H16" i="9"/>
  <c r="H24" i="6" l="1"/>
  <c r="I24" i="6"/>
  <c r="H22" i="9"/>
  <c r="I13" i="9"/>
  <c r="I24" i="9"/>
  <c r="J22" i="5"/>
  <c r="I22" i="5" s="1"/>
  <c r="I21" i="5"/>
  <c r="H21" i="5"/>
  <c r="I20" i="5"/>
  <c r="H20" i="5"/>
  <c r="I19" i="5"/>
  <c r="H19" i="5"/>
  <c r="I16" i="5"/>
  <c r="H16" i="5"/>
  <c r="J13" i="5"/>
  <c r="I12" i="5"/>
  <c r="H12" i="5"/>
  <c r="I10" i="5"/>
  <c r="H10" i="5"/>
  <c r="H7" i="5"/>
  <c r="I7" i="5"/>
  <c r="I6" i="5"/>
  <c r="H6" i="5"/>
  <c r="I17" i="5"/>
  <c r="H17" i="5"/>
  <c r="I8" i="5"/>
  <c r="H8" i="5"/>
  <c r="H24" i="9" l="1"/>
  <c r="H22" i="5"/>
  <c r="J24" i="5"/>
  <c r="I24" i="5" s="1"/>
  <c r="H13" i="5"/>
  <c r="I13" i="5"/>
  <c r="J22" i="4"/>
  <c r="J13" i="4"/>
  <c r="J24" i="4" s="1"/>
  <c r="H24" i="5" l="1"/>
  <c r="J28" i="9"/>
  <c r="C38" i="9"/>
  <c r="C29" i="9" s="1"/>
  <c r="B36" i="9"/>
  <c r="B38" i="9" l="1"/>
  <c r="B29" i="9" l="1"/>
  <c r="E38" i="9"/>
  <c r="C30" i="9" l="1"/>
  <c r="B30" i="9" l="1"/>
</calcChain>
</file>

<file path=xl/sharedStrings.xml><?xml version="1.0" encoding="utf-8"?>
<sst xmlns="http://schemas.openxmlformats.org/spreadsheetml/2006/main" count="319" uniqueCount="86">
  <si>
    <t>Programs</t>
  </si>
  <si>
    <t>Realization Rate</t>
  </si>
  <si>
    <t>Verified Gross</t>
  </si>
  <si>
    <t>Deemed / Used</t>
  </si>
  <si>
    <t>Verified Net</t>
  </si>
  <si>
    <t>Actual Costs</t>
  </si>
  <si>
    <t>Participation</t>
  </si>
  <si>
    <t>Weighted Average Measure Life</t>
  </si>
  <si>
    <t>Energy Savings (Verified Gross / Ex Ante Gross)</t>
  </si>
  <si>
    <t>First Year Annual Energy Savings</t>
  </si>
  <si>
    <t>Lifetime Savings</t>
  </si>
  <si>
    <t>Net-to-Gross Ratio</t>
  </si>
  <si>
    <t>First Year Annual Savings</t>
  </si>
  <si>
    <t>First Year Cost per First Year Annual Savings</t>
  </si>
  <si>
    <t>First Year Cost per Lifetime Savings</t>
  </si>
  <si>
    <t>Utility Program Costs</t>
  </si>
  <si>
    <t># Units</t>
  </si>
  <si>
    <t>Units Definition</t>
  </si>
  <si>
    <t>Years</t>
  </si>
  <si>
    <t>%</t>
  </si>
  <si>
    <t>Therms</t>
  </si>
  <si>
    <t>$/Therms</t>
  </si>
  <si>
    <t>$</t>
  </si>
  <si>
    <t xml:space="preserve">HEER Program </t>
  </si>
  <si>
    <t>Projects</t>
  </si>
  <si>
    <t>HES Program</t>
  </si>
  <si>
    <t>Homes</t>
  </si>
  <si>
    <t>Kits Distributed</t>
  </si>
  <si>
    <t>Washing Machines</t>
  </si>
  <si>
    <t>BEER Program</t>
  </si>
  <si>
    <t>Business Custom</t>
  </si>
  <si>
    <t>Coordinated RCx</t>
  </si>
  <si>
    <t>Strategic Energy Management</t>
  </si>
  <si>
    <t>Small Business</t>
  </si>
  <si>
    <t>Former DCEO Portfolio - GPY6 Bridge Period</t>
  </si>
  <si>
    <t>Project</t>
  </si>
  <si>
    <t>Public Sector (PS) Standard</t>
  </si>
  <si>
    <t>PS Boiler Systems Efficiency</t>
  </si>
  <si>
    <t>PS Custom</t>
  </si>
  <si>
    <t>Former DCEO GPY6 Bridge Portfolio Total</t>
  </si>
  <si>
    <r>
      <t>Coordinated Bus. New Constr.</t>
    </r>
    <r>
      <rPr>
        <sz val="11"/>
        <color theme="1"/>
        <rFont val="Calibri"/>
        <family val="2"/>
      </rPr>
      <t>†</t>
    </r>
  </si>
  <si>
    <r>
      <t>RNC Program</t>
    </r>
    <r>
      <rPr>
        <sz val="11"/>
        <color theme="1"/>
        <rFont val="Calibri"/>
        <family val="2"/>
      </rPr>
      <t>†</t>
    </r>
  </si>
  <si>
    <t>Energy Saving Kits</t>
  </si>
  <si>
    <t>Elementary Energy Ed Kits</t>
  </si>
  <si>
    <t>Project Sites</t>
  </si>
  <si>
    <t>Affordable Housing New Constr.</t>
  </si>
  <si>
    <t>Income Qualified Retrofit (MF and SF)</t>
  </si>
  <si>
    <t>Public Housing Authority</t>
  </si>
  <si>
    <t>Illinois Home Weatherization Assistance Program (IHWAP)</t>
  </si>
  <si>
    <t>PS Custom-Prescriptive*</t>
  </si>
  <si>
    <t>PS Retro-Commissioning</t>
  </si>
  <si>
    <t>PS Non-Res New Construction</t>
  </si>
  <si>
    <t>Savings Through Efficient Products (STEP)</t>
  </si>
  <si>
    <t>Participants</t>
  </si>
  <si>
    <t>Project IDs</t>
  </si>
  <si>
    <t>Units</t>
  </si>
  <si>
    <t>EEP Residential Programs</t>
  </si>
  <si>
    <t>Total EEP Residential</t>
  </si>
  <si>
    <t>EEP Business Programs</t>
  </si>
  <si>
    <t>Total EEP Business</t>
  </si>
  <si>
    <t>EEP Portfolio Total</t>
  </si>
  <si>
    <t>Strategic Energy Mgt (Not Active)</t>
  </si>
  <si>
    <t>Not Active</t>
  </si>
  <si>
    <t>* Participation metrics vary by year, and are comparable for qualitative purposes only</t>
  </si>
  <si>
    <t>Projects/Participants*</t>
  </si>
  <si>
    <t>Sites/Participants*</t>
  </si>
  <si>
    <t>Compliance Goal</t>
  </si>
  <si>
    <t>† Impacts shown exclude interactive electric effects that reduce natural gas savings.</t>
  </si>
  <si>
    <t>* Custom-Prescriptive refers to prescriptive-type measures that were tracked as custom measures during the bridge period as a temporary accomodation.</t>
  </si>
  <si>
    <t>Annual Therm Goal</t>
  </si>
  <si>
    <t>GPY4 Compliance Goal</t>
  </si>
  <si>
    <t>GPY5 Compliance Goal</t>
  </si>
  <si>
    <t>GPY6 Compliance Goal</t>
  </si>
  <si>
    <t>Pro Rata Increase Adjustment per Docket 17-0212</t>
  </si>
  <si>
    <t>Nicor Gas GPY4 Verified EEP Summary Results</t>
  </si>
  <si>
    <t>Nicor Gas GPY5 Verified EEP Summary Results</t>
  </si>
  <si>
    <t>Nicor Gas GPY6 Verified EEP Summary Results</t>
  </si>
  <si>
    <t>Nicor Gas GPY4-6 Verified EEP Summary Results</t>
  </si>
  <si>
    <t>GPY4-GPY6 Compliiance Goal</t>
  </si>
  <si>
    <t>Total (EEPS GPY4-6 plus Bridge)</t>
  </si>
  <si>
    <t>Nicor Gas GPY6 Bridge Period Verified Former DCEO Verified Results</t>
  </si>
  <si>
    <t xml:space="preserve">The compliance goal consists of the sum of the net annual therm savings goals for GPY4 through GPY6 plus the Bridge Period. The annual goals for GPY4, GPY5, and GPY6 are described in the footnote to Table 2 in the Nicor Gas Energy Efficiency Plan, June 2014 - May 2017, Revised Plan Filed Pursuant to Order Docket No. 13-0549, May 30, 2014: “**** The non-rounded Annual Therm Savings are as follows for Nicor Gas: 9,743,000 for PY4, 9,213,439 for PY5, 8,538,383 for PY6 and 27,494,619 Total”. Although the Table 2 footnote indicated a total of 27,494,619 therms, the sum of the three annual goals is 27,494,822 therms, 203 therms more. The compliance goal for the Bridge Period is 5,346,176 annual net therm savings, from Exhibit D in the Joint Verified Petition submitted in Docket 17-0212. Navigant combined the three annual compliance goals with the Bridge Period goal for the total of 32,840,998 therms. </t>
  </si>
  <si>
    <t>Difference</t>
  </si>
  <si>
    <t>Other Portfolio Costs</t>
  </si>
  <si>
    <t>Behavioral Energy Savings Pilot</t>
  </si>
  <si>
    <t>Multi-Family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</si>
</sst>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
    <numFmt numFmtId="168" formatCode="_(&quot;$&quot;* #,##0_);_(&quot;$&quot;* \(#,##0\);_(&quot;$&quot;* &quot;-&quot;??_);_(@_)"/>
    <numFmt numFmtId="169" formatCode="_(* #,##0.0_);_(* \(#,##0.0\);_(* &quot;-&quot;??_);_(@_)"/>
  </numFmts>
  <fonts count="9" x14ac:knownFonts="1">
    <font>
      <sz val="11"/>
      <color theme="1"/>
      <name val="Calibri"/>
      <family val="2"/>
      <scheme val="minor"/>
    </font>
    <font>
      <sz val="11"/>
      <color theme="1"/>
      <name val="Calibri"/>
      <family val="2"/>
      <scheme val="minor"/>
    </font>
    <font>
      <b/>
      <sz val="12"/>
      <color theme="1"/>
      <name val="Arial"/>
      <family val="2"/>
    </font>
    <font>
      <b/>
      <sz val="11"/>
      <color theme="1"/>
      <name val="Arial"/>
      <family val="2"/>
    </font>
    <font>
      <sz val="11"/>
      <color theme="1"/>
      <name val="Arial"/>
      <family val="2"/>
    </font>
    <font>
      <sz val="11"/>
      <color theme="1"/>
      <name val="Calibri"/>
      <family val="2"/>
    </font>
    <font>
      <sz val="9"/>
      <color theme="1"/>
      <name val="Arial"/>
      <family val="2"/>
    </font>
    <font>
      <sz val="11"/>
      <color rgb="FFFF0000"/>
      <name val="Calibri"/>
      <family val="2"/>
      <scheme val="minor"/>
    </font>
    <font>
      <sz val="11"/>
      <color rgb="FF000000"/>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499984740745262"/>
        <bgColor indexed="64"/>
      </patternFill>
    </fill>
  </fills>
  <borders count="3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double">
        <color indexed="64"/>
      </top>
      <bottom style="double">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cellStyleXfs>
  <cellXfs count="114">
    <xf numFmtId="0" fontId="0" fillId="0" borderId="0" xfId="0"/>
    <xf numFmtId="0" fontId="3" fillId="2" borderId="5"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20" xfId="0" applyFont="1" applyBorder="1" applyAlignment="1">
      <alignment vertical="center"/>
    </xf>
    <xf numFmtId="9" fontId="4" fillId="0" borderId="14" xfId="3" applyFont="1" applyBorder="1" applyAlignment="1">
      <alignment vertical="center"/>
    </xf>
    <xf numFmtId="164" fontId="4" fillId="0" borderId="14" xfId="1" applyNumberFormat="1" applyFont="1" applyBorder="1" applyAlignment="1">
      <alignment vertical="center"/>
    </xf>
    <xf numFmtId="165" fontId="4" fillId="0" borderId="14" xfId="2" applyNumberFormat="1" applyFont="1" applyBorder="1" applyAlignment="1">
      <alignment horizontal="right" vertical="center"/>
    </xf>
    <xf numFmtId="166" fontId="4" fillId="0" borderId="14" xfId="2" applyNumberFormat="1" applyFont="1" applyBorder="1" applyAlignment="1">
      <alignment horizontal="right" vertical="center"/>
    </xf>
    <xf numFmtId="0" fontId="4" fillId="0" borderId="14" xfId="0" applyFont="1" applyBorder="1" applyAlignment="1">
      <alignment vertical="center"/>
    </xf>
    <xf numFmtId="167" fontId="4" fillId="0" borderId="21" xfId="0" applyNumberFormat="1" applyFont="1" applyBorder="1" applyAlignment="1">
      <alignment vertical="center"/>
    </xf>
    <xf numFmtId="0" fontId="4" fillId="0" borderId="20" xfId="0" applyFont="1" applyFill="1" applyBorder="1" applyAlignment="1">
      <alignment vertical="center"/>
    </xf>
    <xf numFmtId="0" fontId="4" fillId="0" borderId="22" xfId="0" applyFont="1" applyBorder="1" applyAlignment="1">
      <alignment vertical="center"/>
    </xf>
    <xf numFmtId="9" fontId="4" fillId="0" borderId="23" xfId="3" applyFont="1" applyBorder="1" applyAlignment="1">
      <alignment vertical="center"/>
    </xf>
    <xf numFmtId="164" fontId="4" fillId="0" borderId="23" xfId="1" applyNumberFormat="1" applyFont="1" applyBorder="1" applyAlignment="1">
      <alignment vertical="center"/>
    </xf>
    <xf numFmtId="165" fontId="4" fillId="0" borderId="23" xfId="2" applyNumberFormat="1" applyFont="1" applyBorder="1" applyAlignment="1">
      <alignment horizontal="right" vertical="center"/>
    </xf>
    <xf numFmtId="166" fontId="4" fillId="0" borderId="23" xfId="2" applyNumberFormat="1" applyFont="1" applyBorder="1" applyAlignment="1">
      <alignment horizontal="right" vertical="center"/>
    </xf>
    <xf numFmtId="0" fontId="4" fillId="0" borderId="23" xfId="0" applyFont="1" applyBorder="1" applyAlignment="1">
      <alignment vertical="center"/>
    </xf>
    <xf numFmtId="167" fontId="4" fillId="0" borderId="24" xfId="0" applyNumberFormat="1" applyFont="1" applyBorder="1" applyAlignment="1">
      <alignment vertical="center"/>
    </xf>
    <xf numFmtId="0" fontId="3" fillId="3" borderId="13" xfId="0" applyFont="1" applyFill="1" applyBorder="1" applyAlignment="1">
      <alignment horizontal="right" vertical="center" wrapText="1"/>
    </xf>
    <xf numFmtId="9" fontId="4" fillId="3" borderId="15" xfId="3" applyFont="1" applyFill="1" applyBorder="1" applyAlignment="1">
      <alignment vertical="center"/>
    </xf>
    <xf numFmtId="164" fontId="4" fillId="3" borderId="15" xfId="1" applyNumberFormat="1" applyFont="1" applyFill="1" applyBorder="1" applyAlignment="1">
      <alignment horizontal="right" vertical="center"/>
    </xf>
    <xf numFmtId="165" fontId="4" fillId="3" borderId="15" xfId="2" applyNumberFormat="1" applyFont="1" applyFill="1" applyBorder="1" applyAlignment="1">
      <alignment horizontal="right" vertical="center"/>
    </xf>
    <xf numFmtId="166" fontId="4" fillId="3" borderId="15" xfId="2" applyNumberFormat="1" applyFont="1" applyFill="1" applyBorder="1" applyAlignment="1">
      <alignment horizontal="right" vertical="center"/>
    </xf>
    <xf numFmtId="164" fontId="4" fillId="3" borderId="15" xfId="0" applyNumberFormat="1" applyFont="1" applyFill="1" applyBorder="1" applyAlignment="1">
      <alignment vertical="center"/>
    </xf>
    <xf numFmtId="0" fontId="4" fillId="3" borderId="15" xfId="0" applyFont="1" applyFill="1" applyBorder="1" applyAlignment="1">
      <alignment vertical="center"/>
    </xf>
    <xf numFmtId="167" fontId="4" fillId="3" borderId="16" xfId="0" applyNumberFormat="1" applyFont="1" applyFill="1" applyBorder="1" applyAlignment="1">
      <alignment vertical="center"/>
    </xf>
    <xf numFmtId="0" fontId="4" fillId="0" borderId="22" xfId="0" applyFont="1" applyFill="1" applyBorder="1" applyAlignment="1">
      <alignment vertical="center"/>
    </xf>
    <xf numFmtId="0" fontId="3" fillId="3" borderId="25" xfId="0" applyFont="1" applyFill="1" applyBorder="1" applyAlignment="1">
      <alignment horizontal="right" vertical="center" wrapText="1"/>
    </xf>
    <xf numFmtId="9" fontId="4" fillId="3" borderId="26" xfId="3" applyFont="1" applyFill="1" applyBorder="1" applyAlignment="1">
      <alignment vertical="center"/>
    </xf>
    <xf numFmtId="164" fontId="4" fillId="3" borderId="26" xfId="1" applyNumberFormat="1" applyFont="1" applyFill="1" applyBorder="1" applyAlignment="1">
      <alignment horizontal="right" vertical="center"/>
    </xf>
    <xf numFmtId="165" fontId="4" fillId="3" borderId="26" xfId="2" applyNumberFormat="1" applyFont="1" applyFill="1" applyBorder="1" applyAlignment="1">
      <alignment horizontal="right" vertical="center"/>
    </xf>
    <xf numFmtId="166" fontId="4" fillId="3" borderId="26" xfId="2" applyNumberFormat="1" applyFont="1" applyFill="1" applyBorder="1" applyAlignment="1">
      <alignment horizontal="right" vertical="center"/>
    </xf>
    <xf numFmtId="164" fontId="4" fillId="3" borderId="26" xfId="0" applyNumberFormat="1" applyFont="1" applyFill="1" applyBorder="1" applyAlignment="1">
      <alignment vertical="center"/>
    </xf>
    <xf numFmtId="0" fontId="4" fillId="3" borderId="26" xfId="0" applyFont="1" applyFill="1" applyBorder="1" applyAlignment="1">
      <alignment vertical="center"/>
    </xf>
    <xf numFmtId="167" fontId="4" fillId="3" borderId="27" xfId="0" applyNumberFormat="1" applyFont="1" applyFill="1" applyBorder="1" applyAlignment="1">
      <alignment vertical="center"/>
    </xf>
    <xf numFmtId="9" fontId="4" fillId="2" borderId="29" xfId="3" applyFont="1" applyFill="1" applyBorder="1" applyAlignment="1">
      <alignment vertical="center"/>
    </xf>
    <xf numFmtId="164" fontId="4" fillId="2" borderId="29" xfId="0" applyNumberFormat="1" applyFont="1" applyFill="1" applyBorder="1" applyAlignment="1">
      <alignment vertical="center"/>
    </xf>
    <xf numFmtId="0" fontId="4" fillId="2" borderId="29" xfId="0" applyFont="1" applyFill="1" applyBorder="1" applyAlignment="1">
      <alignment vertical="center"/>
    </xf>
    <xf numFmtId="0" fontId="3" fillId="2" borderId="28" xfId="0" applyFont="1" applyFill="1" applyBorder="1" applyAlignment="1">
      <alignment horizontal="left" vertical="center" wrapText="1"/>
    </xf>
    <xf numFmtId="164" fontId="4" fillId="2" borderId="29" xfId="1" applyNumberFormat="1" applyFont="1" applyFill="1" applyBorder="1" applyAlignment="1">
      <alignment horizontal="right" vertical="center"/>
    </xf>
    <xf numFmtId="165" fontId="4" fillId="2" borderId="29" xfId="2" applyNumberFormat="1" applyFont="1" applyFill="1" applyBorder="1" applyAlignment="1">
      <alignment horizontal="right" vertical="center"/>
    </xf>
    <xf numFmtId="166" fontId="4" fillId="2" borderId="29" xfId="2" applyNumberFormat="1" applyFont="1" applyFill="1" applyBorder="1" applyAlignment="1">
      <alignment horizontal="right" vertical="center"/>
    </xf>
    <xf numFmtId="167" fontId="4" fillId="2" borderId="30" xfId="0" applyNumberFormat="1" applyFont="1" applyFill="1" applyBorder="1" applyAlignment="1">
      <alignment vertical="center"/>
    </xf>
    <xf numFmtId="0" fontId="4" fillId="0" borderId="0" xfId="0" applyFont="1" applyFill="1" applyBorder="1" applyAlignment="1">
      <alignment vertical="center"/>
    </xf>
    <xf numFmtId="0" fontId="4" fillId="0" borderId="20" xfId="0" applyFont="1" applyFill="1" applyBorder="1" applyAlignment="1">
      <alignment vertical="center" wrapText="1"/>
    </xf>
    <xf numFmtId="0" fontId="4" fillId="0" borderId="22" xfId="0" applyFont="1" applyFill="1" applyBorder="1" applyAlignment="1">
      <alignment vertical="center" wrapText="1"/>
    </xf>
    <xf numFmtId="0" fontId="3" fillId="2" borderId="31" xfId="0" applyFont="1" applyFill="1" applyBorder="1" applyAlignment="1">
      <alignment horizontal="right" vertical="center"/>
    </xf>
    <xf numFmtId="9" fontId="4" fillId="2" borderId="32" xfId="3" applyFont="1" applyFill="1" applyBorder="1" applyAlignment="1">
      <alignment vertical="center"/>
    </xf>
    <xf numFmtId="164" fontId="4" fillId="2" borderId="32" xfId="0" applyNumberFormat="1" applyFont="1" applyFill="1" applyBorder="1" applyAlignment="1">
      <alignment vertical="center"/>
    </xf>
    <xf numFmtId="165" fontId="4" fillId="2" borderId="32" xfId="2" applyNumberFormat="1" applyFont="1" applyFill="1" applyBorder="1" applyAlignment="1">
      <alignment horizontal="right" vertical="center"/>
    </xf>
    <xf numFmtId="166" fontId="4" fillId="2" borderId="32" xfId="0" applyNumberFormat="1" applyFont="1" applyFill="1" applyBorder="1" applyAlignment="1">
      <alignment horizontal="right" vertical="center"/>
    </xf>
    <xf numFmtId="0" fontId="4" fillId="2" borderId="32" xfId="0" applyFont="1" applyFill="1" applyBorder="1" applyAlignment="1">
      <alignment vertical="center"/>
    </xf>
    <xf numFmtId="167" fontId="4" fillId="2" borderId="33" xfId="0" applyNumberFormat="1" applyFont="1" applyFill="1" applyBorder="1" applyAlignment="1">
      <alignment vertical="center"/>
    </xf>
    <xf numFmtId="164" fontId="0" fillId="0" borderId="0" xfId="0" applyNumberFormat="1"/>
    <xf numFmtId="44" fontId="0" fillId="0" borderId="0" xfId="2" applyFont="1"/>
    <xf numFmtId="168" fontId="4" fillId="0" borderId="14" xfId="2" applyNumberFormat="1" applyFont="1" applyBorder="1" applyAlignment="1">
      <alignment vertical="center"/>
    </xf>
    <xf numFmtId="168" fontId="4" fillId="0" borderId="23" xfId="2" applyNumberFormat="1" applyFont="1" applyBorder="1" applyAlignment="1">
      <alignment vertical="center"/>
    </xf>
    <xf numFmtId="9" fontId="4" fillId="3" borderId="34" xfId="3" applyFont="1" applyFill="1" applyBorder="1" applyAlignment="1">
      <alignment vertical="center"/>
    </xf>
    <xf numFmtId="168" fontId="4" fillId="3" borderId="15" xfId="2" applyNumberFormat="1" applyFont="1" applyFill="1" applyBorder="1" applyAlignment="1">
      <alignment horizontal="right" vertical="center"/>
    </xf>
    <xf numFmtId="164" fontId="4" fillId="0" borderId="14" xfId="1" applyNumberFormat="1" applyFont="1" applyBorder="1" applyAlignment="1">
      <alignment horizontal="right" vertical="center"/>
    </xf>
    <xf numFmtId="0" fontId="6" fillId="0" borderId="20" xfId="0" applyFont="1" applyFill="1" applyBorder="1" applyAlignment="1">
      <alignment vertical="center"/>
    </xf>
    <xf numFmtId="164" fontId="6" fillId="2" borderId="32" xfId="0" applyNumberFormat="1" applyFont="1" applyFill="1" applyBorder="1" applyAlignment="1">
      <alignment vertical="center"/>
    </xf>
    <xf numFmtId="0" fontId="6" fillId="0" borderId="35" xfId="0" applyFont="1" applyFill="1" applyBorder="1" applyAlignment="1">
      <alignment horizontal="right" vertical="center"/>
    </xf>
    <xf numFmtId="0" fontId="6" fillId="0" borderId="23" xfId="0" applyFont="1" applyFill="1" applyBorder="1" applyAlignment="1">
      <alignment horizontal="right" vertical="center"/>
    </xf>
    <xf numFmtId="0" fontId="0" fillId="0" borderId="0" xfId="0" applyAlignment="1">
      <alignment horizontal="right"/>
    </xf>
    <xf numFmtId="9" fontId="4" fillId="3" borderId="36" xfId="3" applyFont="1" applyFill="1" applyBorder="1" applyAlignment="1">
      <alignment vertical="center"/>
    </xf>
    <xf numFmtId="164" fontId="4" fillId="3" borderId="36" xfId="1" applyNumberFormat="1" applyFont="1" applyFill="1" applyBorder="1" applyAlignment="1">
      <alignment horizontal="right" vertical="center"/>
    </xf>
    <xf numFmtId="165" fontId="4" fillId="3" borderId="36" xfId="2" applyNumberFormat="1" applyFont="1" applyFill="1" applyBorder="1" applyAlignment="1">
      <alignment horizontal="right" vertical="center"/>
    </xf>
    <xf numFmtId="164" fontId="4" fillId="3" borderId="36" xfId="0" applyNumberFormat="1" applyFont="1" applyFill="1" applyBorder="1" applyAlignment="1">
      <alignment vertical="center"/>
    </xf>
    <xf numFmtId="0" fontId="4" fillId="3" borderId="36" xfId="0" applyFont="1" applyFill="1" applyBorder="1" applyAlignment="1">
      <alignment vertical="center"/>
    </xf>
    <xf numFmtId="167" fontId="4" fillId="3" borderId="37" xfId="0" applyNumberFormat="1" applyFont="1" applyFill="1" applyBorder="1" applyAlignment="1">
      <alignment vertical="center"/>
    </xf>
    <xf numFmtId="0" fontId="3" fillId="3" borderId="10" xfId="0" applyFont="1" applyFill="1" applyBorder="1" applyAlignment="1">
      <alignment horizontal="left" vertical="center" wrapText="1"/>
    </xf>
    <xf numFmtId="166" fontId="7" fillId="0" borderId="0" xfId="0" applyNumberFormat="1" applyFont="1"/>
    <xf numFmtId="164" fontId="7" fillId="0" borderId="0" xfId="0" applyNumberFormat="1" applyFont="1"/>
    <xf numFmtId="168" fontId="7" fillId="0" borderId="0" xfId="2" applyNumberFormat="1" applyFont="1"/>
    <xf numFmtId="165" fontId="4" fillId="3" borderId="34" xfId="2" applyNumberFormat="1" applyFont="1" applyFill="1" applyBorder="1" applyAlignment="1">
      <alignment horizontal="right" vertical="center"/>
    </xf>
    <xf numFmtId="168" fontId="4" fillId="3" borderId="34" xfId="2" applyNumberFormat="1" applyFont="1" applyFill="1" applyBorder="1" applyAlignment="1">
      <alignment horizontal="right" vertical="center"/>
    </xf>
    <xf numFmtId="164" fontId="4" fillId="3" borderId="34" xfId="0" applyNumberFormat="1" applyFont="1" applyFill="1" applyBorder="1" applyAlignment="1">
      <alignment vertical="center"/>
    </xf>
    <xf numFmtId="168" fontId="4" fillId="2" borderId="32" xfId="2" applyNumberFormat="1" applyFont="1" applyFill="1" applyBorder="1" applyAlignment="1">
      <alignment horizontal="right" vertical="center"/>
    </xf>
    <xf numFmtId="167" fontId="4" fillId="3" borderId="38" xfId="0" applyNumberFormat="1" applyFont="1" applyFill="1" applyBorder="1" applyAlignment="1">
      <alignment vertical="center"/>
    </xf>
    <xf numFmtId="0" fontId="3" fillId="2" borderId="7" xfId="0" applyFont="1" applyFill="1" applyBorder="1" applyAlignment="1">
      <alignment horizontal="center" vertical="center"/>
    </xf>
    <xf numFmtId="0" fontId="4" fillId="0" borderId="11" xfId="0" applyFont="1" applyFill="1" applyBorder="1" applyAlignment="1">
      <alignment horizontal="center" vertical="center" wrapText="1"/>
    </xf>
    <xf numFmtId="169" fontId="0" fillId="0" borderId="0" xfId="1" applyNumberFormat="1" applyFont="1"/>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2" borderId="4"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4" fillId="0" borderId="11"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2" xfId="0" applyFont="1" applyBorder="1" applyAlignment="1">
      <alignment horizontal="center" vertical="center"/>
    </xf>
    <xf numFmtId="0" fontId="4" fillId="0" borderId="16" xfId="0" applyFont="1" applyBorder="1" applyAlignment="1">
      <alignment horizontal="center" vertical="center"/>
    </xf>
    <xf numFmtId="165" fontId="4" fillId="0" borderId="11" xfId="2" applyNumberFormat="1" applyFont="1" applyBorder="1" applyAlignment="1">
      <alignment horizontal="right" vertical="center"/>
    </xf>
    <xf numFmtId="165" fontId="4" fillId="0" borderId="15" xfId="2" applyNumberFormat="1" applyFont="1" applyBorder="1" applyAlignment="1">
      <alignment horizontal="right" vertical="center"/>
    </xf>
    <xf numFmtId="166" fontId="4" fillId="0" borderId="11" xfId="2" applyNumberFormat="1" applyFont="1" applyBorder="1" applyAlignment="1">
      <alignment horizontal="right" vertical="center"/>
    </xf>
    <xf numFmtId="166" fontId="4" fillId="0" borderId="15" xfId="2" applyNumberFormat="1" applyFont="1" applyBorder="1" applyAlignment="1">
      <alignment horizontal="right" vertical="center"/>
    </xf>
    <xf numFmtId="0" fontId="3" fillId="3" borderId="17" xfId="0" applyFont="1" applyFill="1" applyBorder="1" applyAlignment="1">
      <alignment horizontal="left" vertical="center"/>
    </xf>
    <xf numFmtId="0" fontId="3" fillId="3" borderId="18" xfId="0" applyFont="1" applyFill="1" applyBorder="1" applyAlignment="1">
      <alignment horizontal="left" vertical="center"/>
    </xf>
    <xf numFmtId="0" fontId="3" fillId="3" borderId="19" xfId="0" applyFont="1" applyFill="1" applyBorder="1" applyAlignment="1">
      <alignment horizontal="left" vertical="center"/>
    </xf>
    <xf numFmtId="0" fontId="4" fillId="4" borderId="17"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4" fillId="4" borderId="19" xfId="0" applyFont="1" applyFill="1" applyBorder="1" applyAlignment="1">
      <alignment horizontal="center" vertical="center" wrapText="1"/>
    </xf>
    <xf numFmtId="168" fontId="4" fillId="0" borderId="0" xfId="0" applyNumberFormat="1" applyFont="1" applyBorder="1" applyAlignment="1">
      <alignment horizontal="center" vertical="center"/>
    </xf>
    <xf numFmtId="0" fontId="3" fillId="3" borderId="17" xfId="0" applyFont="1" applyFill="1" applyBorder="1" applyAlignment="1">
      <alignment horizontal="left" vertical="center" wrapText="1"/>
    </xf>
    <xf numFmtId="0" fontId="3" fillId="3" borderId="18"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0" fillId="0" borderId="0" xfId="0" applyAlignment="1">
      <alignment horizontal="left" vertical="top" wrapText="1"/>
    </xf>
    <xf numFmtId="168" fontId="4" fillId="0" borderId="11" xfId="2" applyNumberFormat="1" applyFont="1" applyBorder="1" applyAlignment="1">
      <alignment horizontal="center" vertical="center"/>
    </xf>
    <xf numFmtId="168" fontId="4" fillId="0" borderId="15" xfId="2" applyNumberFormat="1" applyFont="1" applyBorder="1" applyAlignment="1">
      <alignment horizontal="center" vertical="center"/>
    </xf>
  </cellXfs>
  <cellStyles count="5">
    <cellStyle name="Comma" xfId="1" builtinId="3"/>
    <cellStyle name="Currency" xfId="2" builtinId="4"/>
    <cellStyle name="Normal" xfId="0" builtinId="0"/>
    <cellStyle name="Normal 2" xfId="4" xr:uid="{F54C9827-31EE-4F8B-8202-5D355A35A46D}"/>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E5948-0446-49A5-B9B0-062119DB27BE}">
  <dimension ref="A1:M26"/>
  <sheetViews>
    <sheetView zoomScaleNormal="100" workbookViewId="0">
      <selection sqref="A1:M1"/>
    </sheetView>
  </sheetViews>
  <sheetFormatPr defaultRowHeight="14.5" x14ac:dyDescent="0.35"/>
  <cols>
    <col min="1" max="1" width="36.36328125" customWidth="1"/>
    <col min="2" max="4" width="17.54296875" customWidth="1"/>
    <col min="5" max="5" width="15.90625" customWidth="1"/>
    <col min="6" max="6" width="15" customWidth="1"/>
    <col min="7" max="7" width="14.54296875" customWidth="1"/>
    <col min="8" max="8" width="16.453125" customWidth="1"/>
    <col min="9" max="11" width="15.54296875" customWidth="1"/>
    <col min="12" max="12" width="18.08984375" customWidth="1"/>
    <col min="13" max="13" width="15" customWidth="1"/>
  </cols>
  <sheetData>
    <row r="1" spans="1:13" ht="16" thickBot="1" x14ac:dyDescent="0.4">
      <c r="A1" s="84" t="s">
        <v>74</v>
      </c>
      <c r="B1" s="85"/>
      <c r="C1" s="85"/>
      <c r="D1" s="85"/>
      <c r="E1" s="85"/>
      <c r="F1" s="85"/>
      <c r="G1" s="85"/>
      <c r="H1" s="85"/>
      <c r="I1" s="85"/>
      <c r="J1" s="85"/>
      <c r="K1" s="85"/>
      <c r="L1" s="85"/>
      <c r="M1" s="86"/>
    </row>
    <row r="2" spans="1:13" ht="42" x14ac:dyDescent="0.35">
      <c r="A2" s="87" t="s">
        <v>0</v>
      </c>
      <c r="B2" s="1" t="s">
        <v>1</v>
      </c>
      <c r="C2" s="90" t="s">
        <v>2</v>
      </c>
      <c r="D2" s="91"/>
      <c r="E2" s="1" t="s">
        <v>3</v>
      </c>
      <c r="F2" s="90" t="s">
        <v>4</v>
      </c>
      <c r="G2" s="92"/>
      <c r="H2" s="92"/>
      <c r="I2" s="91"/>
      <c r="J2" s="81" t="s">
        <v>5</v>
      </c>
      <c r="K2" s="90" t="s">
        <v>6</v>
      </c>
      <c r="L2" s="91"/>
      <c r="M2" s="2" t="s">
        <v>7</v>
      </c>
    </row>
    <row r="3" spans="1:13" ht="42" x14ac:dyDescent="0.35">
      <c r="A3" s="88"/>
      <c r="B3" s="82" t="s">
        <v>8</v>
      </c>
      <c r="C3" s="82" t="s">
        <v>9</v>
      </c>
      <c r="D3" s="82" t="s">
        <v>10</v>
      </c>
      <c r="E3" s="82" t="s">
        <v>11</v>
      </c>
      <c r="F3" s="82" t="s">
        <v>12</v>
      </c>
      <c r="G3" s="82" t="s">
        <v>10</v>
      </c>
      <c r="H3" s="82" t="s">
        <v>13</v>
      </c>
      <c r="I3" s="82" t="s">
        <v>14</v>
      </c>
      <c r="J3" s="82" t="s">
        <v>15</v>
      </c>
      <c r="K3" s="93" t="s">
        <v>16</v>
      </c>
      <c r="L3" s="93" t="s">
        <v>17</v>
      </c>
      <c r="M3" s="95" t="s">
        <v>18</v>
      </c>
    </row>
    <row r="4" spans="1:13" x14ac:dyDescent="0.35">
      <c r="A4" s="89"/>
      <c r="B4" s="3" t="s">
        <v>19</v>
      </c>
      <c r="C4" s="3" t="s">
        <v>20</v>
      </c>
      <c r="D4" s="3" t="s">
        <v>20</v>
      </c>
      <c r="E4" s="3" t="s">
        <v>19</v>
      </c>
      <c r="F4" s="3" t="s">
        <v>20</v>
      </c>
      <c r="G4" s="3" t="s">
        <v>20</v>
      </c>
      <c r="H4" s="3" t="s">
        <v>21</v>
      </c>
      <c r="I4" s="3" t="s">
        <v>21</v>
      </c>
      <c r="J4" s="3" t="s">
        <v>22</v>
      </c>
      <c r="K4" s="94"/>
      <c r="L4" s="94"/>
      <c r="M4" s="96"/>
    </row>
    <row r="5" spans="1:13" x14ac:dyDescent="0.35">
      <c r="A5" s="101" t="s">
        <v>56</v>
      </c>
      <c r="B5" s="102"/>
      <c r="C5" s="102"/>
      <c r="D5" s="102"/>
      <c r="E5" s="102"/>
      <c r="F5" s="102"/>
      <c r="G5" s="102"/>
      <c r="H5" s="102"/>
      <c r="I5" s="102"/>
      <c r="J5" s="102"/>
      <c r="K5" s="102"/>
      <c r="L5" s="102"/>
      <c r="M5" s="103"/>
    </row>
    <row r="6" spans="1:13" x14ac:dyDescent="0.35">
      <c r="A6" s="4" t="s">
        <v>25</v>
      </c>
      <c r="B6" s="5">
        <v>0.99709076018769593</v>
      </c>
      <c r="C6" s="6">
        <v>418819</v>
      </c>
      <c r="D6" s="6">
        <v>6463430</v>
      </c>
      <c r="E6" s="5">
        <v>0.85999918819346799</v>
      </c>
      <c r="F6" s="6">
        <v>360184</v>
      </c>
      <c r="G6" s="6">
        <v>5558544</v>
      </c>
      <c r="H6" s="7">
        <f>J6/F6</f>
        <v>5.9434039268818157</v>
      </c>
      <c r="I6" s="7">
        <f>J6/G6</f>
        <v>0.38512225503657072</v>
      </c>
      <c r="J6" s="8">
        <v>2140719</v>
      </c>
      <c r="K6" s="6">
        <v>4380</v>
      </c>
      <c r="L6" s="9" t="s">
        <v>53</v>
      </c>
      <c r="M6" s="10">
        <v>15.432513326043034</v>
      </c>
    </row>
    <row r="7" spans="1:13" x14ac:dyDescent="0.35">
      <c r="A7" s="11" t="s">
        <v>41</v>
      </c>
      <c r="B7" s="5">
        <v>0.76346851999999998</v>
      </c>
      <c r="C7" s="6">
        <v>232651</v>
      </c>
      <c r="D7" s="6">
        <v>6979530</v>
      </c>
      <c r="E7" s="5">
        <v>0.8</v>
      </c>
      <c r="F7" s="6">
        <v>186121</v>
      </c>
      <c r="G7" s="6">
        <v>5583624</v>
      </c>
      <c r="H7" s="7">
        <f>J7/F7</f>
        <v>4.0640389853912238</v>
      </c>
      <c r="I7" s="7">
        <f>J7/G7</f>
        <v>0.13546811174964504</v>
      </c>
      <c r="J7" s="8">
        <v>756403</v>
      </c>
      <c r="K7" s="6">
        <v>874</v>
      </c>
      <c r="L7" s="9" t="s">
        <v>26</v>
      </c>
      <c r="M7" s="10">
        <v>30</v>
      </c>
    </row>
    <row r="8" spans="1:13" x14ac:dyDescent="0.35">
      <c r="A8" s="4" t="s">
        <v>23</v>
      </c>
      <c r="B8" s="5">
        <v>1.0254716395907906</v>
      </c>
      <c r="C8" s="6">
        <v>4775472</v>
      </c>
      <c r="D8" s="6">
        <v>66474310</v>
      </c>
      <c r="E8" s="5">
        <v>0.79000002512840617</v>
      </c>
      <c r="F8" s="6">
        <v>3772623</v>
      </c>
      <c r="G8" s="6">
        <v>52514707</v>
      </c>
      <c r="H8" s="97">
        <f>J8/(F8+F9)</f>
        <v>1.9514726929646407</v>
      </c>
      <c r="I8" s="97">
        <f>J8/(G8+G9)</f>
        <v>0.14611448939183908</v>
      </c>
      <c r="J8" s="99">
        <v>8509373.2599999998</v>
      </c>
      <c r="K8" s="6">
        <v>20351</v>
      </c>
      <c r="L8" s="9" t="s">
        <v>53</v>
      </c>
      <c r="M8" s="10">
        <v>13.91994558433198</v>
      </c>
    </row>
    <row r="9" spans="1:13" x14ac:dyDescent="0.35">
      <c r="A9" s="4" t="s">
        <v>42</v>
      </c>
      <c r="B9" s="5">
        <v>0.69561038447278989</v>
      </c>
      <c r="C9" s="6">
        <v>699839</v>
      </c>
      <c r="D9" s="6">
        <v>6813099</v>
      </c>
      <c r="E9" s="5">
        <v>0.84</v>
      </c>
      <c r="F9" s="6">
        <v>587865</v>
      </c>
      <c r="G9" s="6">
        <v>5723003</v>
      </c>
      <c r="H9" s="98"/>
      <c r="I9" s="98"/>
      <c r="J9" s="100"/>
      <c r="K9" s="6">
        <v>41583</v>
      </c>
      <c r="L9" s="9" t="s">
        <v>27</v>
      </c>
      <c r="M9" s="10">
        <v>9.7352376760940729</v>
      </c>
    </row>
    <row r="10" spans="1:13" x14ac:dyDescent="0.35">
      <c r="A10" s="4" t="s">
        <v>43</v>
      </c>
      <c r="B10" s="5">
        <v>0.93740943715444458</v>
      </c>
      <c r="C10" s="6">
        <v>115801</v>
      </c>
      <c r="D10" s="6">
        <v>943278</v>
      </c>
      <c r="E10" s="5">
        <v>0.79000181345584231</v>
      </c>
      <c r="F10" s="6">
        <v>91483</v>
      </c>
      <c r="G10" s="6">
        <v>745191</v>
      </c>
      <c r="H10" s="7">
        <f t="shared" ref="H10:H12" si="0">J10/F10</f>
        <v>3.3738946033689321</v>
      </c>
      <c r="I10" s="7">
        <f t="shared" ref="I10:I12" si="1">J10/G10</f>
        <v>0.41419448168321948</v>
      </c>
      <c r="J10" s="8">
        <v>308654</v>
      </c>
      <c r="K10" s="6">
        <v>9591</v>
      </c>
      <c r="L10" s="9" t="s">
        <v>27</v>
      </c>
      <c r="M10" s="10">
        <v>8.145680952668803</v>
      </c>
    </row>
    <row r="11" spans="1:13" x14ac:dyDescent="0.35">
      <c r="A11" s="4" t="s">
        <v>84</v>
      </c>
      <c r="B11" s="5"/>
      <c r="C11" s="6"/>
      <c r="D11" s="6"/>
      <c r="E11" s="5"/>
      <c r="F11" s="6"/>
      <c r="G11" s="6"/>
      <c r="H11" s="7"/>
      <c r="I11" s="7"/>
      <c r="J11" s="8">
        <v>45937</v>
      </c>
      <c r="K11" s="60"/>
      <c r="L11" s="9"/>
      <c r="M11" s="10"/>
    </row>
    <row r="12" spans="1:13" ht="15" thickBot="1" x14ac:dyDescent="0.4">
      <c r="A12" s="12" t="s">
        <v>85</v>
      </c>
      <c r="B12" s="13">
        <v>0.97002588221692387</v>
      </c>
      <c r="C12" s="14">
        <v>1022676</v>
      </c>
      <c r="D12" s="14">
        <v>13850712</v>
      </c>
      <c r="E12" s="13">
        <v>0.93322420216387225</v>
      </c>
      <c r="F12" s="14">
        <v>954386</v>
      </c>
      <c r="G12" s="14">
        <v>12925819</v>
      </c>
      <c r="H12" s="15">
        <f t="shared" si="0"/>
        <v>3.1477117225105986</v>
      </c>
      <c r="I12" s="15">
        <f t="shared" si="1"/>
        <v>0.2324132807367951</v>
      </c>
      <c r="J12" s="16">
        <v>3004132</v>
      </c>
      <c r="K12" s="14">
        <v>695</v>
      </c>
      <c r="L12" s="17" t="s">
        <v>24</v>
      </c>
      <c r="M12" s="18">
        <v>13.543596511814959</v>
      </c>
    </row>
    <row r="13" spans="1:13" ht="15" thickTop="1" x14ac:dyDescent="0.35">
      <c r="A13" s="19" t="s">
        <v>57</v>
      </c>
      <c r="B13" s="20">
        <v>0.96031263201193118</v>
      </c>
      <c r="C13" s="21">
        <v>7265258</v>
      </c>
      <c r="D13" s="21">
        <v>101524359</v>
      </c>
      <c r="E13" s="20">
        <v>0.81933243908995046</v>
      </c>
      <c r="F13" s="21">
        <v>5952662</v>
      </c>
      <c r="G13" s="21">
        <v>83050888</v>
      </c>
      <c r="H13" s="22">
        <f>J13/F13</f>
        <v>2.4804395512461483</v>
      </c>
      <c r="I13" s="22">
        <f>J13/G13</f>
        <v>0.17778519430159495</v>
      </c>
      <c r="J13" s="23">
        <f>SUM(J6:J12)</f>
        <v>14765218.26</v>
      </c>
      <c r="K13" s="24"/>
      <c r="L13" s="25"/>
      <c r="M13" s="26">
        <v>13.973950959484164</v>
      </c>
    </row>
    <row r="14" spans="1:13" x14ac:dyDescent="0.35">
      <c r="A14" s="104"/>
      <c r="B14" s="105"/>
      <c r="C14" s="105"/>
      <c r="D14" s="105"/>
      <c r="E14" s="105"/>
      <c r="F14" s="105"/>
      <c r="G14" s="105"/>
      <c r="H14" s="105"/>
      <c r="I14" s="105"/>
      <c r="J14" s="105"/>
      <c r="K14" s="105"/>
      <c r="L14" s="105"/>
      <c r="M14" s="106"/>
    </row>
    <row r="15" spans="1:13" x14ac:dyDescent="0.35">
      <c r="A15" s="101" t="s">
        <v>58</v>
      </c>
      <c r="B15" s="102"/>
      <c r="C15" s="102"/>
      <c r="D15" s="102"/>
      <c r="E15" s="102"/>
      <c r="F15" s="102"/>
      <c r="G15" s="102"/>
      <c r="H15" s="102"/>
      <c r="I15" s="102"/>
      <c r="J15" s="102"/>
      <c r="K15" s="102"/>
      <c r="L15" s="102"/>
      <c r="M15" s="103"/>
    </row>
    <row r="16" spans="1:13" x14ac:dyDescent="0.35">
      <c r="A16" s="11" t="s">
        <v>29</v>
      </c>
      <c r="B16" s="5">
        <v>0.99967416598614334</v>
      </c>
      <c r="C16" s="6">
        <v>4606355</v>
      </c>
      <c r="D16" s="6">
        <v>28346971</v>
      </c>
      <c r="E16" s="5">
        <v>0.83000007598198577</v>
      </c>
      <c r="F16" s="6">
        <v>3823275</v>
      </c>
      <c r="G16" s="6">
        <v>23527988</v>
      </c>
      <c r="H16" s="7">
        <f>J16/F16</f>
        <v>0.54601225389227825</v>
      </c>
      <c r="I16" s="7">
        <f>J16/G16</f>
        <v>8.8726456337873003E-2</v>
      </c>
      <c r="J16" s="8">
        <v>2087555</v>
      </c>
      <c r="K16" s="6">
        <v>355</v>
      </c>
      <c r="L16" s="9" t="s">
        <v>24</v>
      </c>
      <c r="M16" s="10">
        <v>6.1538833233128569</v>
      </c>
    </row>
    <row r="17" spans="1:13" x14ac:dyDescent="0.35">
      <c r="A17" s="11" t="s">
        <v>30</v>
      </c>
      <c r="B17" s="5">
        <v>1.0108658687318928</v>
      </c>
      <c r="C17" s="6">
        <v>2755419</v>
      </c>
      <c r="D17" s="6">
        <v>52864157</v>
      </c>
      <c r="E17" s="5">
        <v>0.52999997459551529</v>
      </c>
      <c r="F17" s="6">
        <v>1460372</v>
      </c>
      <c r="G17" s="6">
        <v>28018002</v>
      </c>
      <c r="H17" s="97">
        <f>J17/(F17+F18)</f>
        <v>2.7038097466745588</v>
      </c>
      <c r="I17" s="97">
        <f>J17/(G17+G18)</f>
        <v>0.14552942209158626</v>
      </c>
      <c r="J17" s="99">
        <v>4124897</v>
      </c>
      <c r="K17" s="6">
        <v>60</v>
      </c>
      <c r="L17" s="9" t="s">
        <v>24</v>
      </c>
      <c r="M17" s="10">
        <v>19.185523994876608</v>
      </c>
    </row>
    <row r="18" spans="1:13" x14ac:dyDescent="0.35">
      <c r="A18" s="11" t="s">
        <v>31</v>
      </c>
      <c r="B18" s="5">
        <v>1.4594927751272599</v>
      </c>
      <c r="C18" s="6">
        <v>63936</v>
      </c>
      <c r="D18" s="6">
        <v>319680</v>
      </c>
      <c r="E18" s="5">
        <v>1.02</v>
      </c>
      <c r="F18" s="6">
        <v>65215</v>
      </c>
      <c r="G18" s="6">
        <v>326074</v>
      </c>
      <c r="H18" s="98"/>
      <c r="I18" s="98"/>
      <c r="J18" s="100"/>
      <c r="K18" s="6">
        <v>1</v>
      </c>
      <c r="L18" s="9" t="s">
        <v>53</v>
      </c>
      <c r="M18" s="10">
        <v>5</v>
      </c>
    </row>
    <row r="19" spans="1:13" x14ac:dyDescent="0.35">
      <c r="A19" s="11" t="s">
        <v>40</v>
      </c>
      <c r="B19" s="5">
        <v>0.74330891125609966</v>
      </c>
      <c r="C19" s="6">
        <v>366956</v>
      </c>
      <c r="D19" s="6">
        <v>9173900</v>
      </c>
      <c r="E19" s="5">
        <v>0.52</v>
      </c>
      <c r="F19" s="6">
        <v>190817</v>
      </c>
      <c r="G19" s="6">
        <v>4770428</v>
      </c>
      <c r="H19" s="7">
        <f t="shared" ref="H19:H21" si="2">J19/F19</f>
        <v>3.0655654370417729</v>
      </c>
      <c r="I19" s="7">
        <f t="shared" ref="I19:I21" si="3">J19/G19</f>
        <v>0.12262254036744712</v>
      </c>
      <c r="J19" s="8">
        <v>584962</v>
      </c>
      <c r="K19" s="6">
        <v>21</v>
      </c>
      <c r="L19" s="9" t="s">
        <v>24</v>
      </c>
      <c r="M19" s="10">
        <v>25</v>
      </c>
    </row>
    <row r="20" spans="1:13" x14ac:dyDescent="0.35">
      <c r="A20" s="11" t="s">
        <v>61</v>
      </c>
      <c r="B20" s="5"/>
      <c r="C20" s="6"/>
      <c r="D20" s="6"/>
      <c r="E20" s="5"/>
      <c r="F20" s="6"/>
      <c r="G20" s="6"/>
      <c r="H20" s="7"/>
      <c r="I20" s="7"/>
      <c r="J20" s="8"/>
      <c r="K20" s="60" t="s">
        <v>62</v>
      </c>
      <c r="L20" s="9"/>
      <c r="M20" s="10"/>
    </row>
    <row r="21" spans="1:13" ht="15" thickBot="1" x14ac:dyDescent="0.4">
      <c r="A21" s="27" t="s">
        <v>33</v>
      </c>
      <c r="B21" s="13">
        <v>0.98420544048841663</v>
      </c>
      <c r="C21" s="14">
        <v>900668</v>
      </c>
      <c r="D21" s="14">
        <v>8322455</v>
      </c>
      <c r="E21" s="13">
        <v>0.99999969140954648</v>
      </c>
      <c r="F21" s="14">
        <v>900668</v>
      </c>
      <c r="G21" s="14">
        <v>8322452</v>
      </c>
      <c r="H21" s="15">
        <f t="shared" si="2"/>
        <v>2.915340613855494</v>
      </c>
      <c r="I21" s="15">
        <f t="shared" si="3"/>
        <v>0.31550245047973841</v>
      </c>
      <c r="J21" s="16">
        <v>2625754</v>
      </c>
      <c r="K21" s="14">
        <v>950</v>
      </c>
      <c r="L21" s="17" t="s">
        <v>24</v>
      </c>
      <c r="M21" s="18">
        <v>9.2403106702674993</v>
      </c>
    </row>
    <row r="22" spans="1:13" ht="15.5" thickTop="1" thickBot="1" x14ac:dyDescent="0.4">
      <c r="A22" s="28" t="s">
        <v>59</v>
      </c>
      <c r="B22" s="29">
        <v>0.98942313365873391</v>
      </c>
      <c r="C22" s="30">
        <v>8693334</v>
      </c>
      <c r="D22" s="30">
        <v>99027163</v>
      </c>
      <c r="E22" s="29">
        <v>0.74083736275327938</v>
      </c>
      <c r="F22" s="30">
        <v>6440347</v>
      </c>
      <c r="G22" s="30">
        <v>64964944</v>
      </c>
      <c r="H22" s="31">
        <f>J22/F22</f>
        <v>1.4631460075054963</v>
      </c>
      <c r="I22" s="31">
        <f>J22/G22</f>
        <v>0.14505004422077236</v>
      </c>
      <c r="J22" s="32">
        <f>SUM(J16:J21)</f>
        <v>9423168</v>
      </c>
      <c r="K22" s="33"/>
      <c r="L22" s="34"/>
      <c r="M22" s="35">
        <v>11.391160514481555</v>
      </c>
    </row>
    <row r="23" spans="1:13" ht="15.5" thickTop="1" thickBot="1" x14ac:dyDescent="0.4">
      <c r="A23" s="72" t="s">
        <v>83</v>
      </c>
      <c r="B23" s="66"/>
      <c r="C23" s="67"/>
      <c r="D23" s="67"/>
      <c r="E23" s="66"/>
      <c r="F23" s="67"/>
      <c r="G23" s="67"/>
      <c r="H23" s="68"/>
      <c r="I23" s="68"/>
      <c r="J23" s="32">
        <v>5748251</v>
      </c>
      <c r="K23" s="69"/>
      <c r="L23" s="70"/>
      <c r="M23" s="71"/>
    </row>
    <row r="24" spans="1:13" ht="15.5" thickTop="1" thickBot="1" x14ac:dyDescent="0.4">
      <c r="A24" s="47" t="s">
        <v>60</v>
      </c>
      <c r="B24" s="48">
        <v>0.97617037916987504</v>
      </c>
      <c r="C24" s="49">
        <v>15958592</v>
      </c>
      <c r="D24" s="49">
        <v>200551522</v>
      </c>
      <c r="E24" s="48">
        <v>0.77657278180911571</v>
      </c>
      <c r="F24" s="49">
        <v>12393009</v>
      </c>
      <c r="G24" s="49">
        <v>148015832</v>
      </c>
      <c r="H24" s="50">
        <f>J24/F24</f>
        <v>2.4156068360799221</v>
      </c>
      <c r="I24" s="50">
        <f>J24/G24</f>
        <v>0.20225294048274511</v>
      </c>
      <c r="J24" s="51">
        <f>J22+J13+J23</f>
        <v>29936637.259999998</v>
      </c>
      <c r="K24" s="49"/>
      <c r="L24" s="52"/>
      <c r="M24" s="53">
        <v>12.56699350418884</v>
      </c>
    </row>
    <row r="26" spans="1:13" x14ac:dyDescent="0.35">
      <c r="A26" s="44" t="s">
        <v>67</v>
      </c>
    </row>
  </sheetData>
  <mergeCells count="17">
    <mergeCell ref="H17:H18"/>
    <mergeCell ref="I17:I18"/>
    <mergeCell ref="J17:J18"/>
    <mergeCell ref="A5:M5"/>
    <mergeCell ref="H8:H9"/>
    <mergeCell ref="I8:I9"/>
    <mergeCell ref="J8:J9"/>
    <mergeCell ref="A14:M14"/>
    <mergeCell ref="A15:M15"/>
    <mergeCell ref="A1:M1"/>
    <mergeCell ref="A2:A4"/>
    <mergeCell ref="C2:D2"/>
    <mergeCell ref="F2:I2"/>
    <mergeCell ref="K2:L2"/>
    <mergeCell ref="K3:K4"/>
    <mergeCell ref="L3:L4"/>
    <mergeCell ref="M3:M4"/>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C6422-B30A-4FBC-9401-E7627A917C1A}">
  <dimension ref="A1:M26"/>
  <sheetViews>
    <sheetView zoomScaleNormal="100" workbookViewId="0">
      <selection sqref="A1:M1"/>
    </sheetView>
  </sheetViews>
  <sheetFormatPr defaultRowHeight="14.5" x14ac:dyDescent="0.35"/>
  <cols>
    <col min="1" max="1" width="36.36328125" customWidth="1"/>
    <col min="2" max="4" width="17.54296875" customWidth="1"/>
    <col min="5" max="5" width="15.90625" customWidth="1"/>
    <col min="6" max="6" width="15" customWidth="1"/>
    <col min="7" max="7" width="14.54296875" customWidth="1"/>
    <col min="8" max="8" width="16.453125" customWidth="1"/>
    <col min="9" max="11" width="15.54296875" customWidth="1"/>
    <col min="12" max="12" width="18.08984375" customWidth="1"/>
    <col min="13" max="13" width="15" customWidth="1"/>
  </cols>
  <sheetData>
    <row r="1" spans="1:13" ht="16" thickBot="1" x14ac:dyDescent="0.4">
      <c r="A1" s="84" t="s">
        <v>75</v>
      </c>
      <c r="B1" s="85"/>
      <c r="C1" s="85"/>
      <c r="D1" s="85"/>
      <c r="E1" s="85"/>
      <c r="F1" s="85"/>
      <c r="G1" s="85"/>
      <c r="H1" s="85"/>
      <c r="I1" s="85"/>
      <c r="J1" s="85"/>
      <c r="K1" s="85"/>
      <c r="L1" s="85"/>
      <c r="M1" s="86"/>
    </row>
    <row r="2" spans="1:13" ht="42" x14ac:dyDescent="0.35">
      <c r="A2" s="87" t="s">
        <v>0</v>
      </c>
      <c r="B2" s="1" t="s">
        <v>1</v>
      </c>
      <c r="C2" s="90" t="s">
        <v>2</v>
      </c>
      <c r="D2" s="91"/>
      <c r="E2" s="1" t="s">
        <v>3</v>
      </c>
      <c r="F2" s="90" t="s">
        <v>4</v>
      </c>
      <c r="G2" s="92"/>
      <c r="H2" s="92"/>
      <c r="I2" s="91"/>
      <c r="J2" s="81" t="s">
        <v>5</v>
      </c>
      <c r="K2" s="90" t="s">
        <v>6</v>
      </c>
      <c r="L2" s="91"/>
      <c r="M2" s="2" t="s">
        <v>7</v>
      </c>
    </row>
    <row r="3" spans="1:13" ht="42" x14ac:dyDescent="0.35">
      <c r="A3" s="88"/>
      <c r="B3" s="82" t="s">
        <v>8</v>
      </c>
      <c r="C3" s="82" t="s">
        <v>9</v>
      </c>
      <c r="D3" s="82" t="s">
        <v>10</v>
      </c>
      <c r="E3" s="82" t="s">
        <v>11</v>
      </c>
      <c r="F3" s="82" t="s">
        <v>12</v>
      </c>
      <c r="G3" s="82" t="s">
        <v>10</v>
      </c>
      <c r="H3" s="82" t="s">
        <v>13</v>
      </c>
      <c r="I3" s="82" t="s">
        <v>14</v>
      </c>
      <c r="J3" s="82" t="s">
        <v>15</v>
      </c>
      <c r="K3" s="93" t="s">
        <v>16</v>
      </c>
      <c r="L3" s="93" t="s">
        <v>17</v>
      </c>
      <c r="M3" s="95" t="s">
        <v>18</v>
      </c>
    </row>
    <row r="4" spans="1:13" x14ac:dyDescent="0.35">
      <c r="A4" s="89"/>
      <c r="B4" s="3" t="s">
        <v>19</v>
      </c>
      <c r="C4" s="3" t="s">
        <v>20</v>
      </c>
      <c r="D4" s="3" t="s">
        <v>20</v>
      </c>
      <c r="E4" s="3" t="s">
        <v>19</v>
      </c>
      <c r="F4" s="3" t="s">
        <v>20</v>
      </c>
      <c r="G4" s="3" t="s">
        <v>20</v>
      </c>
      <c r="H4" s="3" t="s">
        <v>21</v>
      </c>
      <c r="I4" s="3" t="s">
        <v>21</v>
      </c>
      <c r="J4" s="3" t="s">
        <v>22</v>
      </c>
      <c r="K4" s="94"/>
      <c r="L4" s="94"/>
      <c r="M4" s="96"/>
    </row>
    <row r="5" spans="1:13" x14ac:dyDescent="0.35">
      <c r="A5" s="101" t="s">
        <v>56</v>
      </c>
      <c r="B5" s="102"/>
      <c r="C5" s="102"/>
      <c r="D5" s="102"/>
      <c r="E5" s="102"/>
      <c r="F5" s="102"/>
      <c r="G5" s="102"/>
      <c r="H5" s="102"/>
      <c r="I5" s="102"/>
      <c r="J5" s="102"/>
      <c r="K5" s="102"/>
      <c r="L5" s="102"/>
      <c r="M5" s="103"/>
    </row>
    <row r="6" spans="1:13" x14ac:dyDescent="0.35">
      <c r="A6" s="4" t="s">
        <v>25</v>
      </c>
      <c r="B6" s="5">
        <v>1.05633741330292</v>
      </c>
      <c r="C6" s="6">
        <v>387154</v>
      </c>
      <c r="D6" s="6">
        <v>5275306</v>
      </c>
      <c r="E6" s="5">
        <v>1.0499981919339592</v>
      </c>
      <c r="F6" s="6">
        <v>406511</v>
      </c>
      <c r="G6" s="6">
        <v>5539062</v>
      </c>
      <c r="H6" s="7">
        <f>J6/F6</f>
        <v>4.2464895168887766</v>
      </c>
      <c r="I6" s="7">
        <f>J6/G6</f>
        <v>0.31164928285691218</v>
      </c>
      <c r="J6" s="8">
        <v>1726244.6999999736</v>
      </c>
      <c r="K6" s="6">
        <v>5503</v>
      </c>
      <c r="L6" s="9" t="s">
        <v>54</v>
      </c>
      <c r="M6" s="10">
        <v>13.625859477107301</v>
      </c>
    </row>
    <row r="7" spans="1:13" x14ac:dyDescent="0.35">
      <c r="A7" s="11" t="s">
        <v>41</v>
      </c>
      <c r="B7" s="5">
        <v>0.94231742283690334</v>
      </c>
      <c r="C7" s="6">
        <v>298609</v>
      </c>
      <c r="D7" s="6">
        <v>8958270</v>
      </c>
      <c r="E7" s="5">
        <v>1</v>
      </c>
      <c r="F7" s="6">
        <v>298609</v>
      </c>
      <c r="G7" s="6">
        <v>8958270</v>
      </c>
      <c r="H7" s="7">
        <f>J7/F7</f>
        <v>2.5928555401880051</v>
      </c>
      <c r="I7" s="7">
        <f>J7/G7</f>
        <v>8.642851800626683E-2</v>
      </c>
      <c r="J7" s="8">
        <v>774250</v>
      </c>
      <c r="K7" s="6">
        <v>895</v>
      </c>
      <c r="L7" s="9" t="s">
        <v>26</v>
      </c>
      <c r="M7" s="10">
        <v>30</v>
      </c>
    </row>
    <row r="8" spans="1:13" x14ac:dyDescent="0.35">
      <c r="A8" s="4" t="s">
        <v>23</v>
      </c>
      <c r="B8" s="5">
        <v>1.0088502575282698</v>
      </c>
      <c r="C8" s="6">
        <v>4427594</v>
      </c>
      <c r="D8" s="6">
        <v>72306348</v>
      </c>
      <c r="E8" s="5">
        <v>0.78999999999999992</v>
      </c>
      <c r="F8" s="6">
        <v>3497800</v>
      </c>
      <c r="G8" s="6">
        <v>57122015</v>
      </c>
      <c r="H8" s="97">
        <f>J8/(F8+F9)</f>
        <v>1.9730801695990312</v>
      </c>
      <c r="I8" s="97">
        <f>J8/(G8+G9)</f>
        <v>0.12287948830033636</v>
      </c>
      <c r="J8" s="107">
        <v>7213417.3343999814</v>
      </c>
      <c r="K8" s="6">
        <v>34034</v>
      </c>
      <c r="L8" s="9" t="s">
        <v>55</v>
      </c>
      <c r="M8" s="10">
        <v>16.330842397630629</v>
      </c>
    </row>
    <row r="9" spans="1:13" x14ac:dyDescent="0.35">
      <c r="A9" s="4" t="s">
        <v>42</v>
      </c>
      <c r="B9" s="5">
        <v>0.99248655488769377</v>
      </c>
      <c r="C9" s="6">
        <v>188235</v>
      </c>
      <c r="D9" s="6">
        <v>1882350</v>
      </c>
      <c r="E9" s="5">
        <v>0.83999787499667966</v>
      </c>
      <c r="F9" s="6">
        <v>158117</v>
      </c>
      <c r="G9" s="6">
        <v>1581170</v>
      </c>
      <c r="H9" s="98"/>
      <c r="I9" s="98"/>
      <c r="J9" s="107"/>
      <c r="K9" s="6">
        <v>10844</v>
      </c>
      <c r="L9" s="9" t="s">
        <v>27</v>
      </c>
      <c r="M9" s="10">
        <v>10</v>
      </c>
    </row>
    <row r="10" spans="1:13" x14ac:dyDescent="0.35">
      <c r="A10" s="4" t="s">
        <v>43</v>
      </c>
      <c r="B10" s="5">
        <v>0.93691243653580891</v>
      </c>
      <c r="C10" s="6">
        <v>95774</v>
      </c>
      <c r="D10" s="6">
        <v>622531</v>
      </c>
      <c r="E10" s="5">
        <v>1.0499926911270283</v>
      </c>
      <c r="F10" s="6">
        <v>100562</v>
      </c>
      <c r="G10" s="6">
        <v>653653</v>
      </c>
      <c r="H10" s="7">
        <f t="shared" ref="H10:H12" si="0">J10/F10</f>
        <v>2.8895181937511087</v>
      </c>
      <c r="I10" s="7">
        <f t="shared" ref="I10:I12" si="1">J10/G10</f>
        <v>0.44454126057709364</v>
      </c>
      <c r="J10" s="8">
        <v>290575.72859999898</v>
      </c>
      <c r="K10" s="6">
        <v>8737</v>
      </c>
      <c r="L10" s="9" t="s">
        <v>27</v>
      </c>
      <c r="M10" s="10">
        <v>6.5</v>
      </c>
    </row>
    <row r="11" spans="1:13" x14ac:dyDescent="0.35">
      <c r="A11" s="4" t="s">
        <v>84</v>
      </c>
      <c r="B11" s="5"/>
      <c r="C11" s="6"/>
      <c r="D11" s="6"/>
      <c r="E11" s="5"/>
      <c r="F11" s="6"/>
      <c r="G11" s="6"/>
      <c r="H11" s="7"/>
      <c r="I11" s="7"/>
      <c r="J11" s="8">
        <v>28114</v>
      </c>
      <c r="K11" s="60"/>
      <c r="L11" s="9"/>
      <c r="M11" s="10"/>
    </row>
    <row r="12" spans="1:13" ht="15" thickBot="1" x14ac:dyDescent="0.4">
      <c r="A12" s="12" t="s">
        <v>85</v>
      </c>
      <c r="B12" s="13">
        <v>1.0011923954977133</v>
      </c>
      <c r="C12" s="14">
        <v>806062</v>
      </c>
      <c r="D12" s="14">
        <v>10585661</v>
      </c>
      <c r="E12" s="13">
        <v>0.94242750557649413</v>
      </c>
      <c r="F12" s="14">
        <v>759655</v>
      </c>
      <c r="G12" s="14">
        <v>9976218</v>
      </c>
      <c r="H12" s="15">
        <f t="shared" si="0"/>
        <v>2.2228902199024558</v>
      </c>
      <c r="I12" s="15">
        <f t="shared" si="1"/>
        <v>0.16926551424597977</v>
      </c>
      <c r="J12" s="16">
        <v>1688629.67</v>
      </c>
      <c r="K12" s="14">
        <v>601</v>
      </c>
      <c r="L12" s="17" t="s">
        <v>24</v>
      </c>
      <c r="M12" s="18">
        <v>13.132564244437773</v>
      </c>
    </row>
    <row r="13" spans="1:13" ht="15" thickTop="1" x14ac:dyDescent="0.35">
      <c r="A13" s="19" t="s">
        <v>57</v>
      </c>
      <c r="B13" s="20">
        <v>1.0055594017091554</v>
      </c>
      <c r="C13" s="21">
        <v>6203428</v>
      </c>
      <c r="D13" s="21">
        <v>99630466</v>
      </c>
      <c r="E13" s="20">
        <v>0.8416722553045024</v>
      </c>
      <c r="F13" s="21">
        <v>5221254</v>
      </c>
      <c r="G13" s="21">
        <v>83830388</v>
      </c>
      <c r="H13" s="22">
        <f>J13/F13</f>
        <v>2.2449073408418654</v>
      </c>
      <c r="I13" s="22">
        <f>J13/G13</f>
        <v>0.13982079425661198</v>
      </c>
      <c r="J13" s="23">
        <f>SUM(J6:J12)</f>
        <v>11721231.432999954</v>
      </c>
      <c r="K13" s="24"/>
      <c r="L13" s="25"/>
      <c r="M13" s="26">
        <v>16.060550070058039</v>
      </c>
    </row>
    <row r="14" spans="1:13" x14ac:dyDescent="0.35">
      <c r="A14" s="104"/>
      <c r="B14" s="105"/>
      <c r="C14" s="105"/>
      <c r="D14" s="105"/>
      <c r="E14" s="105"/>
      <c r="F14" s="105"/>
      <c r="G14" s="105"/>
      <c r="H14" s="105"/>
      <c r="I14" s="105"/>
      <c r="J14" s="105"/>
      <c r="K14" s="105"/>
      <c r="L14" s="105"/>
      <c r="M14" s="106"/>
    </row>
    <row r="15" spans="1:13" x14ac:dyDescent="0.35">
      <c r="A15" s="101" t="s">
        <v>58</v>
      </c>
      <c r="B15" s="102"/>
      <c r="C15" s="102"/>
      <c r="D15" s="102"/>
      <c r="E15" s="102"/>
      <c r="F15" s="102"/>
      <c r="G15" s="102"/>
      <c r="H15" s="102"/>
      <c r="I15" s="102"/>
      <c r="J15" s="102"/>
      <c r="K15" s="102"/>
      <c r="L15" s="102"/>
      <c r="M15" s="103"/>
    </row>
    <row r="16" spans="1:13" x14ac:dyDescent="0.35">
      <c r="A16" s="11" t="s">
        <v>29</v>
      </c>
      <c r="B16" s="5">
        <v>1.0107635200709741</v>
      </c>
      <c r="C16" s="6">
        <v>3262966</v>
      </c>
      <c r="D16" s="6">
        <v>21401958</v>
      </c>
      <c r="E16" s="5">
        <v>0.68000003677635623</v>
      </c>
      <c r="F16" s="6">
        <v>2218817</v>
      </c>
      <c r="G16" s="6">
        <v>14553332</v>
      </c>
      <c r="H16" s="7">
        <f>J16/F16</f>
        <v>0.84131377666567353</v>
      </c>
      <c r="I16" s="7">
        <f>J16/G16</f>
        <v>0.12826762352428983</v>
      </c>
      <c r="J16" s="8">
        <v>1866721.3099999998</v>
      </c>
      <c r="K16" s="6">
        <v>474</v>
      </c>
      <c r="L16" s="9" t="s">
        <v>24</v>
      </c>
      <c r="M16" s="10">
        <v>6.5590502628590066</v>
      </c>
    </row>
    <row r="17" spans="1:13" x14ac:dyDescent="0.35">
      <c r="A17" s="11" t="s">
        <v>30</v>
      </c>
      <c r="B17" s="5">
        <v>0.9762668665408043</v>
      </c>
      <c r="C17" s="6">
        <v>3389128</v>
      </c>
      <c r="D17" s="6">
        <v>65022197</v>
      </c>
      <c r="E17" s="5">
        <v>0.73</v>
      </c>
      <c r="F17" s="6">
        <v>2474063</v>
      </c>
      <c r="G17" s="6">
        <v>47466195</v>
      </c>
      <c r="H17" s="97">
        <f>J17/(F17+F18)</f>
        <v>1.5421867519831198</v>
      </c>
      <c r="I17" s="97">
        <f>J17/(G17+G18)</f>
        <v>8.7225974569504108E-2</v>
      </c>
      <c r="J17" s="99">
        <v>4268364.25</v>
      </c>
      <c r="K17" s="6">
        <v>55</v>
      </c>
      <c r="L17" s="9" t="s">
        <v>24</v>
      </c>
      <c r="M17" s="10">
        <v>19.185523994876608</v>
      </c>
    </row>
    <row r="18" spans="1:13" x14ac:dyDescent="0.35">
      <c r="A18" s="11" t="s">
        <v>31</v>
      </c>
      <c r="B18" s="5">
        <v>0.92962148583679627</v>
      </c>
      <c r="C18" s="6">
        <v>287914</v>
      </c>
      <c r="D18" s="6">
        <v>1439570</v>
      </c>
      <c r="E18" s="5">
        <v>1.02</v>
      </c>
      <c r="F18" s="6">
        <v>293672</v>
      </c>
      <c r="G18" s="6">
        <v>1468360</v>
      </c>
      <c r="H18" s="98"/>
      <c r="I18" s="98"/>
      <c r="J18" s="100"/>
      <c r="K18" s="6">
        <v>10</v>
      </c>
      <c r="L18" s="9" t="s">
        <v>24</v>
      </c>
      <c r="M18" s="10">
        <v>5</v>
      </c>
    </row>
    <row r="19" spans="1:13" x14ac:dyDescent="0.35">
      <c r="A19" s="11" t="s">
        <v>40</v>
      </c>
      <c r="B19" s="5">
        <v>0.93238158869242349</v>
      </c>
      <c r="C19" s="6">
        <v>1131763</v>
      </c>
      <c r="D19" s="6">
        <v>28294075</v>
      </c>
      <c r="E19" s="5">
        <v>0.92000003534308861</v>
      </c>
      <c r="F19" s="6">
        <v>1041222</v>
      </c>
      <c r="G19" s="6">
        <v>26030550</v>
      </c>
      <c r="H19" s="7">
        <f t="shared" ref="H19:H21" si="2">J19/F19</f>
        <v>0.64002585423665659</v>
      </c>
      <c r="I19" s="7">
        <f t="shared" ref="I19:I21" si="3">J19/G19</f>
        <v>2.5601034169466262E-2</v>
      </c>
      <c r="J19" s="8">
        <v>666409</v>
      </c>
      <c r="K19" s="6">
        <v>27</v>
      </c>
      <c r="L19" s="9" t="s">
        <v>24</v>
      </c>
      <c r="M19" s="10">
        <v>25</v>
      </c>
    </row>
    <row r="20" spans="1:13" x14ac:dyDescent="0.35">
      <c r="A20" s="11" t="s">
        <v>32</v>
      </c>
      <c r="B20" s="5">
        <v>1.2990243533689192</v>
      </c>
      <c r="C20" s="6">
        <v>532713</v>
      </c>
      <c r="D20" s="6">
        <v>2663565</v>
      </c>
      <c r="E20" s="5">
        <v>0.91000031912117785</v>
      </c>
      <c r="F20" s="6">
        <v>484769</v>
      </c>
      <c r="G20" s="6">
        <v>2423845</v>
      </c>
      <c r="H20" s="7">
        <f t="shared" si="2"/>
        <v>0.309943828916453</v>
      </c>
      <c r="I20" s="7">
        <f t="shared" si="3"/>
        <v>6.19887657832906E-2</v>
      </c>
      <c r="J20" s="8">
        <v>150251.16</v>
      </c>
      <c r="K20" s="6">
        <v>10</v>
      </c>
      <c r="L20" s="9" t="s">
        <v>53</v>
      </c>
      <c r="M20" s="10">
        <v>5</v>
      </c>
    </row>
    <row r="21" spans="1:13" ht="15" thickBot="1" x14ac:dyDescent="0.4">
      <c r="A21" s="27" t="s">
        <v>33</v>
      </c>
      <c r="B21" s="13">
        <v>0.98228202068479076</v>
      </c>
      <c r="C21" s="14">
        <v>1256156</v>
      </c>
      <c r="D21" s="14">
        <v>14391457</v>
      </c>
      <c r="E21" s="13">
        <v>0.93000073239311043</v>
      </c>
      <c r="F21" s="14">
        <v>1168226</v>
      </c>
      <c r="G21" s="14">
        <v>13384065</v>
      </c>
      <c r="H21" s="15">
        <f t="shared" si="2"/>
        <v>2.2879191954296516</v>
      </c>
      <c r="I21" s="15">
        <f t="shared" si="3"/>
        <v>0.19970066567967204</v>
      </c>
      <c r="J21" s="16">
        <v>2672806.69</v>
      </c>
      <c r="K21" s="14">
        <v>1071</v>
      </c>
      <c r="L21" s="17" t="s">
        <v>24</v>
      </c>
      <c r="M21" s="18">
        <v>11.456743031916417</v>
      </c>
    </row>
    <row r="22" spans="1:13" ht="15.5" thickTop="1" thickBot="1" x14ac:dyDescent="0.4">
      <c r="A22" s="28" t="s">
        <v>59</v>
      </c>
      <c r="B22" s="29">
        <v>0.99479933294256873</v>
      </c>
      <c r="C22" s="30">
        <v>9860640</v>
      </c>
      <c r="D22" s="30">
        <v>133212822</v>
      </c>
      <c r="E22" s="29">
        <v>0.77893217073131149</v>
      </c>
      <c r="F22" s="30">
        <v>7680769</v>
      </c>
      <c r="G22" s="30">
        <v>105326347</v>
      </c>
      <c r="H22" s="31">
        <f>J22/F22</f>
        <v>1.2530714580792626</v>
      </c>
      <c r="I22" s="31">
        <f>J22/G22</f>
        <v>9.1378393765047222E-2</v>
      </c>
      <c r="J22" s="32">
        <f>SUM(J16:J21)</f>
        <v>9624552.4100000001</v>
      </c>
      <c r="K22" s="33"/>
      <c r="L22" s="34"/>
      <c r="M22" s="35">
        <v>13.509551307014554</v>
      </c>
    </row>
    <row r="23" spans="1:13" ht="15.5" thickTop="1" thickBot="1" x14ac:dyDescent="0.4">
      <c r="A23" s="72" t="s">
        <v>83</v>
      </c>
      <c r="B23" s="66"/>
      <c r="C23" s="67"/>
      <c r="D23" s="67"/>
      <c r="E23" s="66"/>
      <c r="F23" s="67"/>
      <c r="G23" s="67"/>
      <c r="H23" s="68"/>
      <c r="I23" s="68"/>
      <c r="J23" s="32">
        <v>6546304</v>
      </c>
      <c r="K23" s="69"/>
      <c r="L23" s="70"/>
      <c r="M23" s="71"/>
    </row>
    <row r="24" spans="1:13" ht="15.5" thickTop="1" thickBot="1" x14ac:dyDescent="0.4">
      <c r="A24" s="47" t="s">
        <v>60</v>
      </c>
      <c r="B24" s="48">
        <v>0.998927120644857</v>
      </c>
      <c r="C24" s="49">
        <v>16064068</v>
      </c>
      <c r="D24" s="49">
        <v>232843288</v>
      </c>
      <c r="E24" s="48">
        <v>0.80316038090285191</v>
      </c>
      <c r="F24" s="49">
        <v>12902023</v>
      </c>
      <c r="G24" s="49">
        <v>189156735</v>
      </c>
      <c r="H24" s="50">
        <f>J24/F24</f>
        <v>2.1618383289969296</v>
      </c>
      <c r="I24" s="50">
        <f>J24/G24</f>
        <v>0.14745490211067533</v>
      </c>
      <c r="J24" s="51">
        <f>J22+J13+J23</f>
        <v>27892087.842999954</v>
      </c>
      <c r="K24" s="49"/>
      <c r="L24" s="52"/>
      <c r="M24" s="53">
        <v>14.49466523672584</v>
      </c>
    </row>
    <row r="26" spans="1:13" x14ac:dyDescent="0.35">
      <c r="A26" s="44" t="s">
        <v>67</v>
      </c>
      <c r="F26" s="54"/>
      <c r="G26" s="54"/>
      <c r="H26" s="55"/>
      <c r="I26" s="55"/>
    </row>
  </sheetData>
  <mergeCells count="17">
    <mergeCell ref="H17:H18"/>
    <mergeCell ref="I17:I18"/>
    <mergeCell ref="J17:J18"/>
    <mergeCell ref="A5:M5"/>
    <mergeCell ref="H8:H9"/>
    <mergeCell ref="I8:I9"/>
    <mergeCell ref="J8:J9"/>
    <mergeCell ref="A14:M14"/>
    <mergeCell ref="A15:M15"/>
    <mergeCell ref="A1:M1"/>
    <mergeCell ref="A2:A4"/>
    <mergeCell ref="C2:D2"/>
    <mergeCell ref="F2:I2"/>
    <mergeCell ref="K2:L2"/>
    <mergeCell ref="K3:K4"/>
    <mergeCell ref="L3:L4"/>
    <mergeCell ref="M3:M4"/>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5D928-E1B0-43AF-9DC4-952DAFBC58E1}">
  <dimension ref="A1:M30"/>
  <sheetViews>
    <sheetView zoomScaleNormal="100" workbookViewId="0">
      <selection sqref="A1:M1"/>
    </sheetView>
  </sheetViews>
  <sheetFormatPr defaultRowHeight="14.5" x14ac:dyDescent="0.35"/>
  <cols>
    <col min="1" max="1" width="36.36328125" customWidth="1"/>
    <col min="2" max="4" width="17.54296875" customWidth="1"/>
    <col min="5" max="5" width="15.90625" customWidth="1"/>
    <col min="6" max="6" width="15" customWidth="1"/>
    <col min="7" max="7" width="14.54296875" customWidth="1"/>
    <col min="8" max="8" width="16.453125" customWidth="1"/>
    <col min="9" max="11" width="15.54296875" customWidth="1"/>
    <col min="12" max="12" width="18.08984375" customWidth="1"/>
    <col min="13" max="13" width="15" customWidth="1"/>
  </cols>
  <sheetData>
    <row r="1" spans="1:13" ht="16" thickBot="1" x14ac:dyDescent="0.4">
      <c r="A1" s="84" t="s">
        <v>76</v>
      </c>
      <c r="B1" s="85"/>
      <c r="C1" s="85"/>
      <c r="D1" s="85"/>
      <c r="E1" s="85"/>
      <c r="F1" s="85"/>
      <c r="G1" s="85"/>
      <c r="H1" s="85"/>
      <c r="I1" s="85"/>
      <c r="J1" s="85"/>
      <c r="K1" s="85"/>
      <c r="L1" s="85"/>
      <c r="M1" s="86"/>
    </row>
    <row r="2" spans="1:13" ht="42" x14ac:dyDescent="0.35">
      <c r="A2" s="87" t="s">
        <v>0</v>
      </c>
      <c r="B2" s="1" t="s">
        <v>1</v>
      </c>
      <c r="C2" s="90" t="s">
        <v>2</v>
      </c>
      <c r="D2" s="91"/>
      <c r="E2" s="1" t="s">
        <v>3</v>
      </c>
      <c r="F2" s="90" t="s">
        <v>4</v>
      </c>
      <c r="G2" s="92"/>
      <c r="H2" s="92"/>
      <c r="I2" s="91"/>
      <c r="J2" s="81" t="s">
        <v>5</v>
      </c>
      <c r="K2" s="90" t="s">
        <v>6</v>
      </c>
      <c r="L2" s="91"/>
      <c r="M2" s="2" t="s">
        <v>7</v>
      </c>
    </row>
    <row r="3" spans="1:13" ht="42" x14ac:dyDescent="0.35">
      <c r="A3" s="88"/>
      <c r="B3" s="82" t="s">
        <v>8</v>
      </c>
      <c r="C3" s="82" t="s">
        <v>9</v>
      </c>
      <c r="D3" s="82" t="s">
        <v>10</v>
      </c>
      <c r="E3" s="82" t="s">
        <v>11</v>
      </c>
      <c r="F3" s="82" t="s">
        <v>12</v>
      </c>
      <c r="G3" s="82" t="s">
        <v>10</v>
      </c>
      <c r="H3" s="82" t="s">
        <v>13</v>
      </c>
      <c r="I3" s="82" t="s">
        <v>14</v>
      </c>
      <c r="J3" s="82" t="s">
        <v>15</v>
      </c>
      <c r="K3" s="93" t="s">
        <v>16</v>
      </c>
      <c r="L3" s="93" t="s">
        <v>17</v>
      </c>
      <c r="M3" s="95" t="s">
        <v>18</v>
      </c>
    </row>
    <row r="4" spans="1:13" x14ac:dyDescent="0.35">
      <c r="A4" s="89"/>
      <c r="B4" s="3" t="s">
        <v>19</v>
      </c>
      <c r="C4" s="3" t="s">
        <v>20</v>
      </c>
      <c r="D4" s="3" t="s">
        <v>20</v>
      </c>
      <c r="E4" s="3" t="s">
        <v>19</v>
      </c>
      <c r="F4" s="3" t="s">
        <v>20</v>
      </c>
      <c r="G4" s="3" t="s">
        <v>20</v>
      </c>
      <c r="H4" s="3" t="s">
        <v>21</v>
      </c>
      <c r="I4" s="3" t="s">
        <v>21</v>
      </c>
      <c r="J4" s="3" t="s">
        <v>22</v>
      </c>
      <c r="K4" s="94"/>
      <c r="L4" s="94"/>
      <c r="M4" s="96"/>
    </row>
    <row r="5" spans="1:13" x14ac:dyDescent="0.35">
      <c r="A5" s="101" t="s">
        <v>56</v>
      </c>
      <c r="B5" s="102"/>
      <c r="C5" s="102"/>
      <c r="D5" s="102"/>
      <c r="E5" s="102"/>
      <c r="F5" s="102"/>
      <c r="G5" s="102"/>
      <c r="H5" s="102"/>
      <c r="I5" s="102"/>
      <c r="J5" s="102"/>
      <c r="K5" s="102"/>
      <c r="L5" s="102"/>
      <c r="M5" s="103"/>
    </row>
    <row r="6" spans="1:13" x14ac:dyDescent="0.35">
      <c r="A6" s="4" t="s">
        <v>25</v>
      </c>
      <c r="B6" s="5">
        <v>1</v>
      </c>
      <c r="C6" s="6">
        <v>593738</v>
      </c>
      <c r="D6" s="6">
        <v>7540473</v>
      </c>
      <c r="E6" s="5">
        <v>1.0443834654342485</v>
      </c>
      <c r="F6" s="6">
        <v>620090</v>
      </c>
      <c r="G6" s="6">
        <v>7875145</v>
      </c>
      <c r="H6" s="7">
        <f>J6/F6</f>
        <v>5.7118270896159151</v>
      </c>
      <c r="I6" s="7">
        <f>J6/G6</f>
        <v>0.44975005031652532</v>
      </c>
      <c r="J6" s="8">
        <v>3541846.8599999328</v>
      </c>
      <c r="K6" s="6">
        <v>8821</v>
      </c>
      <c r="L6" s="9" t="s">
        <v>24</v>
      </c>
      <c r="M6" s="10">
        <v>12.7</v>
      </c>
    </row>
    <row r="7" spans="1:13" x14ac:dyDescent="0.35">
      <c r="A7" s="11" t="s">
        <v>41</v>
      </c>
      <c r="B7" s="5">
        <v>0.94</v>
      </c>
      <c r="C7" s="6">
        <v>435642</v>
      </c>
      <c r="D7" s="6">
        <v>7841557</v>
      </c>
      <c r="E7" s="5">
        <v>0.65</v>
      </c>
      <c r="F7" s="6">
        <v>283167</v>
      </c>
      <c r="G7" s="6">
        <v>5097012</v>
      </c>
      <c r="H7" s="7">
        <f>J7/F7</f>
        <v>3.7543145917426819</v>
      </c>
      <c r="I7" s="7">
        <f>J7/G7</f>
        <v>0.20857278735070664</v>
      </c>
      <c r="J7" s="8">
        <v>1063098</v>
      </c>
      <c r="K7" s="6">
        <v>1424</v>
      </c>
      <c r="L7" s="9" t="s">
        <v>26</v>
      </c>
      <c r="M7" s="10">
        <v>18</v>
      </c>
    </row>
    <row r="8" spans="1:13" x14ac:dyDescent="0.35">
      <c r="A8" s="4" t="s">
        <v>23</v>
      </c>
      <c r="B8" s="5">
        <v>1</v>
      </c>
      <c r="C8" s="6">
        <v>7392619</v>
      </c>
      <c r="D8" s="6">
        <v>116064118</v>
      </c>
      <c r="E8" s="5">
        <v>0.85274176851262051</v>
      </c>
      <c r="F8" s="6">
        <v>6303995</v>
      </c>
      <c r="G8" s="6">
        <v>98972722</v>
      </c>
      <c r="H8" s="97">
        <f>J8/(F8+F9)</f>
        <v>1.7980381411063364</v>
      </c>
      <c r="I8" s="97">
        <f>J8/(G8+G9)</f>
        <v>0.11582949267173927</v>
      </c>
      <c r="J8" s="99">
        <v>11662206.639999999</v>
      </c>
      <c r="K8" s="6">
        <v>53345</v>
      </c>
      <c r="L8" s="9" t="s">
        <v>24</v>
      </c>
      <c r="M8" s="10">
        <v>15.7</v>
      </c>
    </row>
    <row r="9" spans="1:13" x14ac:dyDescent="0.35">
      <c r="A9" s="4" t="s">
        <v>42</v>
      </c>
      <c r="B9" s="5">
        <v>0.99</v>
      </c>
      <c r="C9" s="6">
        <v>216759</v>
      </c>
      <c r="D9" s="6">
        <v>2037535</v>
      </c>
      <c r="E9" s="5">
        <v>0.84000387527161502</v>
      </c>
      <c r="F9" s="6">
        <v>182078</v>
      </c>
      <c r="G9" s="6">
        <v>1711537</v>
      </c>
      <c r="H9" s="98"/>
      <c r="I9" s="98"/>
      <c r="J9" s="100"/>
      <c r="K9" s="6">
        <v>12233</v>
      </c>
      <c r="L9" s="9" t="s">
        <v>27</v>
      </c>
      <c r="M9" s="10">
        <v>9.4</v>
      </c>
    </row>
    <row r="10" spans="1:13" x14ac:dyDescent="0.35">
      <c r="A10" s="4" t="s">
        <v>43</v>
      </c>
      <c r="B10" s="5">
        <v>1.1599999999999999</v>
      </c>
      <c r="C10" s="6">
        <v>204249</v>
      </c>
      <c r="D10" s="6">
        <v>1858666</v>
      </c>
      <c r="E10" s="5">
        <v>1</v>
      </c>
      <c r="F10" s="6">
        <v>204249</v>
      </c>
      <c r="G10" s="6">
        <v>1858666</v>
      </c>
      <c r="H10" s="7">
        <f t="shared" ref="H10:H12" si="0">J10/F10</f>
        <v>2.6347903294508175</v>
      </c>
      <c r="I10" s="7">
        <f t="shared" ref="I10:I12" si="1">J10/G10</f>
        <v>0.28953738326304995</v>
      </c>
      <c r="J10" s="8">
        <v>538153.29</v>
      </c>
      <c r="K10" s="6">
        <v>15033</v>
      </c>
      <c r="L10" s="9" t="s">
        <v>27</v>
      </c>
      <c r="M10" s="10">
        <v>9.1</v>
      </c>
    </row>
    <row r="11" spans="1:13" x14ac:dyDescent="0.35">
      <c r="A11" s="4" t="s">
        <v>84</v>
      </c>
      <c r="B11" s="5">
        <v>1.04</v>
      </c>
      <c r="C11" s="6">
        <v>876</v>
      </c>
      <c r="D11" s="6">
        <v>1752</v>
      </c>
      <c r="E11" s="5">
        <v>1</v>
      </c>
      <c r="F11" s="6">
        <v>876</v>
      </c>
      <c r="G11" s="6">
        <v>1752</v>
      </c>
      <c r="H11" s="7">
        <f t="shared" si="0"/>
        <v>411.54566210045664</v>
      </c>
      <c r="I11" s="7">
        <f t="shared" si="1"/>
        <v>205.77283105022832</v>
      </c>
      <c r="J11" s="8">
        <v>360514</v>
      </c>
      <c r="K11" s="6">
        <v>133</v>
      </c>
      <c r="L11" s="9" t="s">
        <v>28</v>
      </c>
      <c r="M11" s="10">
        <v>2</v>
      </c>
    </row>
    <row r="12" spans="1:13" ht="15" thickBot="1" x14ac:dyDescent="0.4">
      <c r="A12" s="12" t="s">
        <v>85</v>
      </c>
      <c r="B12" s="13">
        <v>1</v>
      </c>
      <c r="C12" s="14">
        <v>730255</v>
      </c>
      <c r="D12" s="14">
        <v>7667678</v>
      </c>
      <c r="E12" s="13">
        <v>0.9446819809518594</v>
      </c>
      <c r="F12" s="14">
        <v>689859</v>
      </c>
      <c r="G12" s="14">
        <v>7243517</v>
      </c>
      <c r="H12" s="15">
        <f t="shared" si="0"/>
        <v>2.7756192062435612</v>
      </c>
      <c r="I12" s="15">
        <f t="shared" si="1"/>
        <v>0.26434477754383356</v>
      </c>
      <c r="J12" s="16">
        <v>1914785.8899999768</v>
      </c>
      <c r="K12" s="14">
        <v>673</v>
      </c>
      <c r="L12" s="17" t="s">
        <v>24</v>
      </c>
      <c r="M12" s="18">
        <v>10.5</v>
      </c>
    </row>
    <row r="13" spans="1:13" ht="15" thickTop="1" x14ac:dyDescent="0.35">
      <c r="A13" s="19" t="s">
        <v>57</v>
      </c>
      <c r="B13" s="20">
        <v>0.99981302566557895</v>
      </c>
      <c r="C13" s="21">
        <v>9574138</v>
      </c>
      <c r="D13" s="21">
        <v>143011779</v>
      </c>
      <c r="E13" s="20">
        <v>0.86528046480577303</v>
      </c>
      <c r="F13" s="21">
        <v>8284314</v>
      </c>
      <c r="G13" s="21">
        <v>122760351</v>
      </c>
      <c r="H13" s="22">
        <f>J13/F13</f>
        <v>2.303220843632908</v>
      </c>
      <c r="I13" s="22">
        <f>J13/G13</f>
        <v>0.15542970123961206</v>
      </c>
      <c r="J13" s="23">
        <f>SUM(J6:J12)</f>
        <v>19080604.67999991</v>
      </c>
      <c r="K13" s="24"/>
      <c r="L13" s="25"/>
      <c r="M13" s="26">
        <v>14.937300778409503</v>
      </c>
    </row>
    <row r="14" spans="1:13" x14ac:dyDescent="0.35">
      <c r="A14" s="104"/>
      <c r="B14" s="105"/>
      <c r="C14" s="105"/>
      <c r="D14" s="105"/>
      <c r="E14" s="105"/>
      <c r="F14" s="105"/>
      <c r="G14" s="105"/>
      <c r="H14" s="105"/>
      <c r="I14" s="105"/>
      <c r="J14" s="105"/>
      <c r="K14" s="105"/>
      <c r="L14" s="105"/>
      <c r="M14" s="106"/>
    </row>
    <row r="15" spans="1:13" x14ac:dyDescent="0.35">
      <c r="A15" s="101" t="s">
        <v>58</v>
      </c>
      <c r="B15" s="102"/>
      <c r="C15" s="102"/>
      <c r="D15" s="102"/>
      <c r="E15" s="102"/>
      <c r="F15" s="102"/>
      <c r="G15" s="102"/>
      <c r="H15" s="102"/>
      <c r="I15" s="102"/>
      <c r="J15" s="102"/>
      <c r="K15" s="102"/>
      <c r="L15" s="102"/>
      <c r="M15" s="103"/>
    </row>
    <row r="16" spans="1:13" x14ac:dyDescent="0.35">
      <c r="A16" s="11" t="s">
        <v>29</v>
      </c>
      <c r="B16" s="5">
        <v>1</v>
      </c>
      <c r="C16" s="6">
        <v>8404877</v>
      </c>
      <c r="D16" s="6">
        <v>73122430</v>
      </c>
      <c r="E16" s="5">
        <v>0.67999988102145936</v>
      </c>
      <c r="F16" s="6">
        <v>5715315</v>
      </c>
      <c r="G16" s="6">
        <v>49723244</v>
      </c>
      <c r="H16" s="7">
        <f>J16/F16</f>
        <v>0.90167259897310992</v>
      </c>
      <c r="I16" s="7">
        <f>J16/G16</f>
        <v>0.10364052132238194</v>
      </c>
      <c r="J16" s="8">
        <v>5153342.93</v>
      </c>
      <c r="K16" s="6">
        <v>1296</v>
      </c>
      <c r="L16" s="9" t="s">
        <v>24</v>
      </c>
      <c r="M16" s="10">
        <v>8.6999999999999993</v>
      </c>
    </row>
    <row r="17" spans="1:13" x14ac:dyDescent="0.35">
      <c r="A17" s="11" t="s">
        <v>30</v>
      </c>
      <c r="B17" s="5">
        <v>0.99</v>
      </c>
      <c r="C17" s="6">
        <v>2264572</v>
      </c>
      <c r="D17" s="6">
        <v>43447000</v>
      </c>
      <c r="E17" s="5">
        <v>0.72999955841545339</v>
      </c>
      <c r="F17" s="6">
        <v>1653137</v>
      </c>
      <c r="G17" s="6">
        <v>31716291</v>
      </c>
      <c r="H17" s="97">
        <f>J17/(F17+F18)</f>
        <v>2.5177427375261932</v>
      </c>
      <c r="I17" s="97">
        <f>J17/(G17+G18)</f>
        <v>0.13820612480204947</v>
      </c>
      <c r="J17" s="99">
        <v>4599382.22</v>
      </c>
      <c r="K17" s="6">
        <v>39</v>
      </c>
      <c r="L17" s="9" t="s">
        <v>24</v>
      </c>
      <c r="M17" s="10">
        <v>19.185523994876608</v>
      </c>
    </row>
    <row r="18" spans="1:13" x14ac:dyDescent="0.35">
      <c r="A18" s="11" t="s">
        <v>31</v>
      </c>
      <c r="B18" s="5">
        <v>1.1299999999999999</v>
      </c>
      <c r="C18" s="6">
        <v>170246</v>
      </c>
      <c r="D18" s="6">
        <v>1532214</v>
      </c>
      <c r="E18" s="5">
        <v>1.02</v>
      </c>
      <c r="F18" s="6">
        <v>173651</v>
      </c>
      <c r="G18" s="6">
        <v>1562858</v>
      </c>
      <c r="H18" s="98"/>
      <c r="I18" s="98"/>
      <c r="J18" s="100"/>
      <c r="K18" s="6">
        <v>14</v>
      </c>
      <c r="L18" s="9" t="s">
        <v>24</v>
      </c>
      <c r="M18" s="10">
        <v>9</v>
      </c>
    </row>
    <row r="19" spans="1:13" x14ac:dyDescent="0.35">
      <c r="A19" s="11" t="s">
        <v>40</v>
      </c>
      <c r="B19" s="5">
        <v>0.95</v>
      </c>
      <c r="C19" s="6">
        <v>357085</v>
      </c>
      <c r="D19" s="6">
        <v>7141700</v>
      </c>
      <c r="E19" s="5">
        <v>0.67</v>
      </c>
      <c r="F19" s="6">
        <v>239247</v>
      </c>
      <c r="G19" s="6">
        <v>4784939</v>
      </c>
      <c r="H19" s="7">
        <f t="shared" ref="H19:H21" si="2">J19/F19</f>
        <v>1.8267773054625553</v>
      </c>
      <c r="I19" s="7">
        <f t="shared" ref="I19:I21" si="3">J19/G19</f>
        <v>9.1338884361953199E-2</v>
      </c>
      <c r="J19" s="8">
        <v>437050.99</v>
      </c>
      <c r="K19" s="6">
        <v>23</v>
      </c>
      <c r="L19" s="9" t="s">
        <v>24</v>
      </c>
      <c r="M19" s="10">
        <v>20</v>
      </c>
    </row>
    <row r="20" spans="1:13" x14ac:dyDescent="0.35">
      <c r="A20" s="11" t="s">
        <v>32</v>
      </c>
      <c r="B20" s="5">
        <v>1</v>
      </c>
      <c r="C20" s="6">
        <v>1917797</v>
      </c>
      <c r="D20" s="6">
        <v>9588985</v>
      </c>
      <c r="E20" s="5">
        <v>1</v>
      </c>
      <c r="F20" s="6">
        <v>1917797</v>
      </c>
      <c r="G20" s="6">
        <v>9588985</v>
      </c>
      <c r="H20" s="7">
        <f t="shared" si="2"/>
        <v>0.36184851681382335</v>
      </c>
      <c r="I20" s="7">
        <f t="shared" si="3"/>
        <v>7.2369703362764673E-2</v>
      </c>
      <c r="J20" s="8">
        <v>693952</v>
      </c>
      <c r="K20" s="6">
        <v>8</v>
      </c>
      <c r="L20" s="9" t="s">
        <v>44</v>
      </c>
      <c r="M20" s="10">
        <v>5</v>
      </c>
    </row>
    <row r="21" spans="1:13" ht="15" thickBot="1" x14ac:dyDescent="0.4">
      <c r="A21" s="27" t="s">
        <v>33</v>
      </c>
      <c r="B21" s="13">
        <v>1.01</v>
      </c>
      <c r="C21" s="14">
        <v>183254</v>
      </c>
      <c r="D21" s="14">
        <v>2327326</v>
      </c>
      <c r="E21" s="13">
        <v>0.93001091381361389</v>
      </c>
      <c r="F21" s="14">
        <v>170428</v>
      </c>
      <c r="G21" s="14">
        <v>2164438</v>
      </c>
      <c r="H21" s="15">
        <f t="shared" si="2"/>
        <v>4.5433414110357448</v>
      </c>
      <c r="I21" s="15">
        <f t="shared" si="3"/>
        <v>0.35774302151412973</v>
      </c>
      <c r="J21" s="16">
        <v>774312.59</v>
      </c>
      <c r="K21" s="14">
        <v>85</v>
      </c>
      <c r="L21" s="17" t="s">
        <v>24</v>
      </c>
      <c r="M21" s="18">
        <v>12.7</v>
      </c>
    </row>
    <row r="22" spans="1:13" ht="15.5" thickTop="1" thickBot="1" x14ac:dyDescent="0.4">
      <c r="A22" s="28" t="s">
        <v>59</v>
      </c>
      <c r="B22" s="29">
        <v>0.99847814671802904</v>
      </c>
      <c r="C22" s="30">
        <v>13297831</v>
      </c>
      <c r="D22" s="30">
        <v>137159655</v>
      </c>
      <c r="E22" s="29">
        <v>0.74219434808578932</v>
      </c>
      <c r="F22" s="30">
        <v>9869575</v>
      </c>
      <c r="G22" s="30">
        <v>99540755</v>
      </c>
      <c r="H22" s="31">
        <f>J22/F22</f>
        <v>1.1812100044834757</v>
      </c>
      <c r="I22" s="31">
        <f>J22/G22</f>
        <v>0.1171182670856776</v>
      </c>
      <c r="J22" s="32">
        <f>SUM(J16:J21)</f>
        <v>11658040.729999999</v>
      </c>
      <c r="K22" s="33"/>
      <c r="L22" s="34"/>
      <c r="M22" s="35">
        <v>10.314438121525232</v>
      </c>
    </row>
    <row r="23" spans="1:13" ht="15.5" thickTop="1" thickBot="1" x14ac:dyDescent="0.4">
      <c r="A23" s="72" t="s">
        <v>83</v>
      </c>
      <c r="B23" s="66"/>
      <c r="C23" s="67"/>
      <c r="D23" s="67"/>
      <c r="E23" s="66"/>
      <c r="F23" s="67"/>
      <c r="G23" s="67"/>
      <c r="H23" s="68"/>
      <c r="I23" s="68"/>
      <c r="J23" s="32">
        <v>12253059</v>
      </c>
      <c r="K23" s="69"/>
      <c r="L23" s="70"/>
      <c r="M23" s="71"/>
    </row>
    <row r="24" spans="1:13" ht="15.5" thickTop="1" thickBot="1" x14ac:dyDescent="0.4">
      <c r="A24" s="47" t="s">
        <v>60</v>
      </c>
      <c r="B24" s="48">
        <v>0.99903648907231934</v>
      </c>
      <c r="C24" s="49">
        <v>22871969</v>
      </c>
      <c r="D24" s="49">
        <v>280171434</v>
      </c>
      <c r="E24" s="48">
        <v>0.79371782956214898</v>
      </c>
      <c r="F24" s="49">
        <v>18153889</v>
      </c>
      <c r="G24" s="49">
        <v>222301106</v>
      </c>
      <c r="H24" s="50">
        <f>J24/F24</f>
        <v>2.3681815180207342</v>
      </c>
      <c r="I24" s="50">
        <f>J24/G24</f>
        <v>0.19339401941616929</v>
      </c>
      <c r="J24" s="51">
        <f>J22+J13+J23</f>
        <v>42991704.409999907</v>
      </c>
      <c r="K24" s="49"/>
      <c r="L24" s="52"/>
      <c r="M24" s="53">
        <v>12.249554640442193</v>
      </c>
    </row>
    <row r="26" spans="1:13" x14ac:dyDescent="0.35">
      <c r="A26" s="44" t="s">
        <v>67</v>
      </c>
    </row>
    <row r="28" spans="1:13" x14ac:dyDescent="0.35">
      <c r="J28" s="75">
        <v>30054931.869999975</v>
      </c>
    </row>
    <row r="29" spans="1:13" x14ac:dyDescent="0.35">
      <c r="J29" s="75">
        <v>4436875.1099999994</v>
      </c>
    </row>
    <row r="30" spans="1:13" x14ac:dyDescent="0.35">
      <c r="J30" s="75">
        <v>34491806.979999974</v>
      </c>
    </row>
  </sheetData>
  <mergeCells count="17">
    <mergeCell ref="H17:H18"/>
    <mergeCell ref="I17:I18"/>
    <mergeCell ref="J17:J18"/>
    <mergeCell ref="A5:M5"/>
    <mergeCell ref="H8:H9"/>
    <mergeCell ref="I8:I9"/>
    <mergeCell ref="J8:J9"/>
    <mergeCell ref="A14:M14"/>
    <mergeCell ref="A15:M15"/>
    <mergeCell ref="A1:M1"/>
    <mergeCell ref="A2:A4"/>
    <mergeCell ref="C2:D2"/>
    <mergeCell ref="F2:I2"/>
    <mergeCell ref="K2:L2"/>
    <mergeCell ref="K3:K4"/>
    <mergeCell ref="L3:L4"/>
    <mergeCell ref="M3:M4"/>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4DC1A-5932-4EA0-8619-8CA0C4C7F898}">
  <dimension ref="A1:M25"/>
  <sheetViews>
    <sheetView zoomScaleNormal="100" workbookViewId="0">
      <selection sqref="A1:M1"/>
    </sheetView>
  </sheetViews>
  <sheetFormatPr defaultRowHeight="14.5" x14ac:dyDescent="0.35"/>
  <cols>
    <col min="1" max="1" width="36.36328125" customWidth="1"/>
    <col min="2" max="4" width="17.54296875" customWidth="1"/>
    <col min="5" max="5" width="15.90625" customWidth="1"/>
    <col min="6" max="6" width="15" customWidth="1"/>
    <col min="7" max="7" width="14.54296875" customWidth="1"/>
    <col min="8" max="8" width="16.453125" customWidth="1"/>
    <col min="9" max="11" width="15.54296875" customWidth="1"/>
    <col min="12" max="12" width="18.08984375" customWidth="1"/>
    <col min="13" max="13" width="15" customWidth="1"/>
  </cols>
  <sheetData>
    <row r="1" spans="1:13" ht="16" thickBot="1" x14ac:dyDescent="0.4">
      <c r="A1" s="84" t="s">
        <v>80</v>
      </c>
      <c r="B1" s="85"/>
      <c r="C1" s="85"/>
      <c r="D1" s="85"/>
      <c r="E1" s="85"/>
      <c r="F1" s="85"/>
      <c r="G1" s="85"/>
      <c r="H1" s="85"/>
      <c r="I1" s="85"/>
      <c r="J1" s="85"/>
      <c r="K1" s="85"/>
      <c r="L1" s="85"/>
      <c r="M1" s="86"/>
    </row>
    <row r="2" spans="1:13" ht="42" x14ac:dyDescent="0.35">
      <c r="A2" s="87" t="s">
        <v>0</v>
      </c>
      <c r="B2" s="1" t="s">
        <v>1</v>
      </c>
      <c r="C2" s="90" t="s">
        <v>2</v>
      </c>
      <c r="D2" s="91"/>
      <c r="E2" s="1" t="s">
        <v>3</v>
      </c>
      <c r="F2" s="90" t="s">
        <v>4</v>
      </c>
      <c r="G2" s="92"/>
      <c r="H2" s="92"/>
      <c r="I2" s="91"/>
      <c r="J2" s="81" t="s">
        <v>5</v>
      </c>
      <c r="K2" s="90" t="s">
        <v>6</v>
      </c>
      <c r="L2" s="91"/>
      <c r="M2" s="2" t="s">
        <v>7</v>
      </c>
    </row>
    <row r="3" spans="1:13" ht="42" x14ac:dyDescent="0.35">
      <c r="A3" s="88"/>
      <c r="B3" s="82" t="s">
        <v>8</v>
      </c>
      <c r="C3" s="82" t="s">
        <v>9</v>
      </c>
      <c r="D3" s="82" t="s">
        <v>10</v>
      </c>
      <c r="E3" s="82" t="s">
        <v>11</v>
      </c>
      <c r="F3" s="82" t="s">
        <v>12</v>
      </c>
      <c r="G3" s="82" t="s">
        <v>10</v>
      </c>
      <c r="H3" s="82" t="s">
        <v>13</v>
      </c>
      <c r="I3" s="82" t="s">
        <v>14</v>
      </c>
      <c r="J3" s="82" t="s">
        <v>15</v>
      </c>
      <c r="K3" s="93" t="s">
        <v>16</v>
      </c>
      <c r="L3" s="93" t="s">
        <v>17</v>
      </c>
      <c r="M3" s="95" t="s">
        <v>18</v>
      </c>
    </row>
    <row r="4" spans="1:13" x14ac:dyDescent="0.35">
      <c r="A4" s="89"/>
      <c r="B4" s="3" t="s">
        <v>19</v>
      </c>
      <c r="C4" s="3" t="s">
        <v>20</v>
      </c>
      <c r="D4" s="3" t="s">
        <v>20</v>
      </c>
      <c r="E4" s="3" t="s">
        <v>19</v>
      </c>
      <c r="F4" s="3" t="s">
        <v>20</v>
      </c>
      <c r="G4" s="3" t="s">
        <v>20</v>
      </c>
      <c r="H4" s="3" t="s">
        <v>21</v>
      </c>
      <c r="I4" s="3" t="s">
        <v>21</v>
      </c>
      <c r="J4" s="3" t="s">
        <v>22</v>
      </c>
      <c r="K4" s="94"/>
      <c r="L4" s="94"/>
      <c r="M4" s="96"/>
    </row>
    <row r="5" spans="1:13" ht="14.4" customHeight="1" x14ac:dyDescent="0.35">
      <c r="A5" s="108" t="s">
        <v>34</v>
      </c>
      <c r="B5" s="109"/>
      <c r="C5" s="109"/>
      <c r="D5" s="109"/>
      <c r="E5" s="109"/>
      <c r="F5" s="109"/>
      <c r="G5" s="109"/>
      <c r="H5" s="109"/>
      <c r="I5" s="109"/>
      <c r="J5" s="109"/>
      <c r="K5" s="109"/>
      <c r="L5" s="109"/>
      <c r="M5" s="110"/>
    </row>
    <row r="6" spans="1:13" x14ac:dyDescent="0.35">
      <c r="A6" s="45" t="s">
        <v>45</v>
      </c>
      <c r="B6" s="5">
        <v>1</v>
      </c>
      <c r="C6" s="6">
        <v>7044</v>
      </c>
      <c r="D6" s="6">
        <v>116930</v>
      </c>
      <c r="E6" s="5">
        <v>1</v>
      </c>
      <c r="F6" s="6">
        <v>7044</v>
      </c>
      <c r="G6" s="6">
        <v>116930</v>
      </c>
      <c r="H6" s="7">
        <f>J6/F6</f>
        <v>8.0057069846678015</v>
      </c>
      <c r="I6" s="7">
        <f>J6/G6</f>
        <v>0.48227315487898742</v>
      </c>
      <c r="J6" s="8">
        <v>56392.2</v>
      </c>
      <c r="K6" s="6">
        <v>1</v>
      </c>
      <c r="L6" s="9" t="s">
        <v>35</v>
      </c>
      <c r="M6" s="10">
        <v>16.600000000000001</v>
      </c>
    </row>
    <row r="7" spans="1:13" ht="16.25" customHeight="1" x14ac:dyDescent="0.35">
      <c r="A7" s="45" t="s">
        <v>46</v>
      </c>
      <c r="B7" s="5">
        <v>1.1499999999999999</v>
      </c>
      <c r="C7" s="6">
        <v>29605</v>
      </c>
      <c r="D7" s="6">
        <v>299011</v>
      </c>
      <c r="E7" s="5">
        <v>1</v>
      </c>
      <c r="F7" s="6">
        <v>29605</v>
      </c>
      <c r="G7" s="6">
        <v>299011</v>
      </c>
      <c r="H7" s="7">
        <f t="shared" ref="H7:H16" si="0">J7/F7</f>
        <v>5.5009288971457524</v>
      </c>
      <c r="I7" s="7">
        <f t="shared" ref="I7:I16" si="1">J7/G7</f>
        <v>0.54464551471350553</v>
      </c>
      <c r="J7" s="8">
        <v>162855</v>
      </c>
      <c r="K7" s="6">
        <v>28</v>
      </c>
      <c r="L7" s="9" t="s">
        <v>24</v>
      </c>
      <c r="M7" s="10">
        <v>10.1</v>
      </c>
    </row>
    <row r="8" spans="1:13" x14ac:dyDescent="0.35">
      <c r="A8" s="45" t="s">
        <v>47</v>
      </c>
      <c r="B8" s="5">
        <v>1.1200000000000001</v>
      </c>
      <c r="C8" s="6">
        <v>37532</v>
      </c>
      <c r="D8" s="6">
        <v>487916</v>
      </c>
      <c r="E8" s="5">
        <v>1</v>
      </c>
      <c r="F8" s="6">
        <v>37532</v>
      </c>
      <c r="G8" s="6">
        <v>487916</v>
      </c>
      <c r="H8" s="7">
        <f t="shared" si="0"/>
        <v>8.7598049664286481</v>
      </c>
      <c r="I8" s="7">
        <f t="shared" si="1"/>
        <v>0.67383115126374216</v>
      </c>
      <c r="J8" s="8">
        <v>328773</v>
      </c>
      <c r="K8" s="6">
        <v>4</v>
      </c>
      <c r="L8" s="9" t="s">
        <v>24</v>
      </c>
      <c r="M8" s="10">
        <v>13</v>
      </c>
    </row>
    <row r="9" spans="1:13" ht="28" x14ac:dyDescent="0.35">
      <c r="A9" s="45" t="s">
        <v>48</v>
      </c>
      <c r="B9" s="5">
        <v>0.73</v>
      </c>
      <c r="C9" s="6">
        <v>105030</v>
      </c>
      <c r="D9" s="6">
        <v>2079594</v>
      </c>
      <c r="E9" s="5">
        <v>1</v>
      </c>
      <c r="F9" s="6">
        <v>105030</v>
      </c>
      <c r="G9" s="6">
        <v>2079594</v>
      </c>
      <c r="H9" s="7">
        <f t="shared" si="0"/>
        <v>10.603999333523756</v>
      </c>
      <c r="I9" s="7">
        <f t="shared" si="1"/>
        <v>0.53555552189513922</v>
      </c>
      <c r="J9" s="8">
        <v>1113738.05</v>
      </c>
      <c r="K9" s="6">
        <v>270</v>
      </c>
      <c r="L9" s="9" t="s">
        <v>24</v>
      </c>
      <c r="M9" s="10">
        <v>19.8</v>
      </c>
    </row>
    <row r="10" spans="1:13" x14ac:dyDescent="0.35">
      <c r="A10" s="45" t="s">
        <v>36</v>
      </c>
      <c r="B10" s="5">
        <v>0.98</v>
      </c>
      <c r="C10" s="6">
        <v>36772</v>
      </c>
      <c r="D10" s="6">
        <v>658219</v>
      </c>
      <c r="E10" s="5">
        <v>0.45999999999999985</v>
      </c>
      <c r="F10" s="6">
        <v>16915</v>
      </c>
      <c r="G10" s="6">
        <v>302781</v>
      </c>
      <c r="H10" s="7">
        <f>J10/F10</f>
        <v>38.958720070942952</v>
      </c>
      <c r="I10" s="7">
        <f>J10/G10</f>
        <v>2.1764468378134691</v>
      </c>
      <c r="J10" s="8">
        <v>658986.75</v>
      </c>
      <c r="K10" s="6">
        <v>17</v>
      </c>
      <c r="L10" s="9" t="s">
        <v>24</v>
      </c>
      <c r="M10" s="10">
        <v>17.899999999999999</v>
      </c>
    </row>
    <row r="11" spans="1:13" x14ac:dyDescent="0.35">
      <c r="A11" s="45" t="s">
        <v>37</v>
      </c>
      <c r="B11" s="5">
        <v>1</v>
      </c>
      <c r="C11" s="6">
        <v>18560</v>
      </c>
      <c r="D11" s="6">
        <v>278400</v>
      </c>
      <c r="E11" s="5">
        <v>0.87</v>
      </c>
      <c r="F11" s="6">
        <v>16147</v>
      </c>
      <c r="G11" s="6">
        <v>242208</v>
      </c>
      <c r="H11" s="7">
        <f>J11/F11</f>
        <v>1.0338762618443054</v>
      </c>
      <c r="I11" s="7">
        <f>J11/G11</f>
        <v>6.8924230413528867E-2</v>
      </c>
      <c r="J11" s="8">
        <v>16694</v>
      </c>
      <c r="K11" s="6">
        <v>3</v>
      </c>
      <c r="L11" s="9" t="s">
        <v>24</v>
      </c>
      <c r="M11" s="10">
        <v>15</v>
      </c>
    </row>
    <row r="12" spans="1:13" x14ac:dyDescent="0.35">
      <c r="A12" s="45" t="s">
        <v>38</v>
      </c>
      <c r="B12" s="5">
        <v>0.93</v>
      </c>
      <c r="C12" s="6">
        <v>85664</v>
      </c>
      <c r="D12" s="6">
        <v>1687581</v>
      </c>
      <c r="E12" s="5">
        <v>0.74</v>
      </c>
      <c r="F12" s="6">
        <v>63391</v>
      </c>
      <c r="G12" s="6">
        <v>1248810</v>
      </c>
      <c r="H12" s="7">
        <f>J12/F12</f>
        <v>13.781199223864586</v>
      </c>
      <c r="I12" s="7">
        <f>J12/G12</f>
        <v>0.69954917081061174</v>
      </c>
      <c r="J12" s="8">
        <v>873604</v>
      </c>
      <c r="K12" s="6">
        <v>5</v>
      </c>
      <c r="L12" s="9" t="s">
        <v>24</v>
      </c>
      <c r="M12" s="10">
        <v>19.7</v>
      </c>
    </row>
    <row r="13" spans="1:13" x14ac:dyDescent="0.35">
      <c r="A13" s="45" t="s">
        <v>49</v>
      </c>
      <c r="B13" s="5">
        <v>1</v>
      </c>
      <c r="C13" s="6">
        <v>191670</v>
      </c>
      <c r="D13" s="6">
        <v>2798382</v>
      </c>
      <c r="E13" s="5">
        <v>0.73999478269943142</v>
      </c>
      <c r="F13" s="6">
        <v>141835</v>
      </c>
      <c r="G13" s="6">
        <v>2070788</v>
      </c>
      <c r="H13" s="7">
        <f>J13/F13</f>
        <v>6.6389449007649732</v>
      </c>
      <c r="I13" s="7">
        <f>J13/G13</f>
        <v>0.45472291224403466</v>
      </c>
      <c r="J13" s="8">
        <v>941634.75</v>
      </c>
      <c r="K13" s="6">
        <v>46</v>
      </c>
      <c r="L13" s="9" t="s">
        <v>24</v>
      </c>
      <c r="M13" s="10">
        <v>14.6</v>
      </c>
    </row>
    <row r="14" spans="1:13" x14ac:dyDescent="0.35">
      <c r="A14" s="45" t="s">
        <v>50</v>
      </c>
      <c r="B14" s="5">
        <v>0.8</v>
      </c>
      <c r="C14" s="6">
        <v>17888</v>
      </c>
      <c r="D14" s="6">
        <v>160992</v>
      </c>
      <c r="E14" s="5">
        <v>1.02</v>
      </c>
      <c r="F14" s="6">
        <v>18246</v>
      </c>
      <c r="G14" s="6">
        <v>164212</v>
      </c>
      <c r="H14" s="7">
        <f t="shared" ref="H14:H15" si="2">J14/F14</f>
        <v>5.3351419489203113</v>
      </c>
      <c r="I14" s="7">
        <f t="shared" ref="I14:I15" si="3">J14/G14</f>
        <v>0.59280076973668183</v>
      </c>
      <c r="J14" s="8">
        <v>97345</v>
      </c>
      <c r="K14" s="6">
        <v>2</v>
      </c>
      <c r="L14" s="9" t="s">
        <v>24</v>
      </c>
      <c r="M14" s="10">
        <v>9</v>
      </c>
    </row>
    <row r="15" spans="1:13" x14ac:dyDescent="0.35">
      <c r="A15" s="45" t="s">
        <v>51</v>
      </c>
      <c r="B15" s="5">
        <v>0.96</v>
      </c>
      <c r="C15" s="6">
        <v>115998</v>
      </c>
      <c r="D15" s="6">
        <v>2319960</v>
      </c>
      <c r="E15" s="5">
        <v>0.67</v>
      </c>
      <c r="F15" s="6">
        <v>77719</v>
      </c>
      <c r="G15" s="6">
        <v>1554373</v>
      </c>
      <c r="H15" s="7">
        <f t="shared" si="2"/>
        <v>7.202695737207117</v>
      </c>
      <c r="I15" s="7">
        <f t="shared" si="3"/>
        <v>0.36013640869984226</v>
      </c>
      <c r="J15" s="8">
        <v>559786.30999999994</v>
      </c>
      <c r="K15" s="6">
        <v>7</v>
      </c>
      <c r="L15" s="9" t="s">
        <v>24</v>
      </c>
      <c r="M15" s="10">
        <v>20</v>
      </c>
    </row>
    <row r="16" spans="1:13" ht="28.5" thickBot="1" x14ac:dyDescent="0.4">
      <c r="A16" s="46" t="s">
        <v>52</v>
      </c>
      <c r="B16" s="13">
        <v>0.92</v>
      </c>
      <c r="C16" s="14">
        <v>9032</v>
      </c>
      <c r="D16" s="14">
        <v>83094</v>
      </c>
      <c r="E16" s="13">
        <v>0.9</v>
      </c>
      <c r="F16" s="14">
        <v>8129</v>
      </c>
      <c r="G16" s="14">
        <v>74785</v>
      </c>
      <c r="H16" s="15">
        <f t="shared" si="0"/>
        <v>12.981676713002829</v>
      </c>
      <c r="I16" s="15">
        <f t="shared" si="1"/>
        <v>1.4110857792338034</v>
      </c>
      <c r="J16" s="16">
        <v>105528.04999999999</v>
      </c>
      <c r="K16" s="14">
        <v>71</v>
      </c>
      <c r="L16" s="17" t="s">
        <v>24</v>
      </c>
      <c r="M16" s="18">
        <v>9.1999999999999993</v>
      </c>
    </row>
    <row r="17" spans="1:13" ht="29" thickTop="1" thickBot="1" x14ac:dyDescent="0.4">
      <c r="A17" s="39" t="s">
        <v>39</v>
      </c>
      <c r="B17" s="36">
        <v>0.93136622925251689</v>
      </c>
      <c r="C17" s="40">
        <v>654795</v>
      </c>
      <c r="D17" s="40">
        <v>10970079</v>
      </c>
      <c r="E17" s="36">
        <v>0.7965740422575005</v>
      </c>
      <c r="F17" s="40">
        <v>521593</v>
      </c>
      <c r="G17" s="40">
        <v>8641408</v>
      </c>
      <c r="H17" s="41">
        <f>J17/F17</f>
        <v>9.4237022160956911</v>
      </c>
      <c r="I17" s="41">
        <f>J17/G17</f>
        <v>0.56881206280272834</v>
      </c>
      <c r="J17" s="42">
        <f>SUM(J6:J16)</f>
        <v>4915337.1099999994</v>
      </c>
      <c r="K17" s="37"/>
      <c r="L17" s="38"/>
      <c r="M17" s="43">
        <v>16.753455661695646</v>
      </c>
    </row>
    <row r="19" spans="1:13" x14ac:dyDescent="0.35">
      <c r="A19" s="44" t="s">
        <v>68</v>
      </c>
    </row>
    <row r="21" spans="1:13" x14ac:dyDescent="0.35">
      <c r="J21" s="75">
        <v>30054931.869999975</v>
      </c>
    </row>
    <row r="22" spans="1:13" x14ac:dyDescent="0.35">
      <c r="J22" s="75">
        <v>4436875.1099999994</v>
      </c>
    </row>
    <row r="23" spans="1:13" x14ac:dyDescent="0.35">
      <c r="J23" s="75">
        <v>34491806.979999974</v>
      </c>
    </row>
    <row r="25" spans="1:13" x14ac:dyDescent="0.35">
      <c r="C25" s="74">
        <f>'Nicor Gas GPY6 Verified EEP'!C24+'Nicor Gas GPY6 Verified DCEO'!C17</f>
        <v>23526764</v>
      </c>
      <c r="F25" s="74">
        <f>'Nicor Gas GPY6 Verified EEP'!F24+'Nicor Gas GPY6 Verified DCEO'!F17</f>
        <v>18675482</v>
      </c>
      <c r="J25" s="73">
        <f>'Nicor Gas GPY6 Verified EEP'!J24+'Nicor Gas GPY6 Verified DCEO'!J17</f>
        <v>47907041.519999906</v>
      </c>
    </row>
  </sheetData>
  <mergeCells count="9">
    <mergeCell ref="A5:M5"/>
    <mergeCell ref="A1:M1"/>
    <mergeCell ref="A2:A4"/>
    <mergeCell ref="C2:D2"/>
    <mergeCell ref="F2:I2"/>
    <mergeCell ref="K2:L2"/>
    <mergeCell ref="K3:K4"/>
    <mergeCell ref="L3:L4"/>
    <mergeCell ref="M3:M4"/>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AF954-CBD0-49F6-944D-1A964AFB3D49}">
  <dimension ref="A1:O47"/>
  <sheetViews>
    <sheetView tabSelected="1" zoomScaleNormal="100" workbookViewId="0">
      <selection sqref="A1:M1"/>
    </sheetView>
  </sheetViews>
  <sheetFormatPr defaultRowHeight="14.5" x14ac:dyDescent="0.35"/>
  <cols>
    <col min="1" max="1" width="38.36328125" customWidth="1"/>
    <col min="2" max="4" width="17.54296875" customWidth="1"/>
    <col min="5" max="5" width="15.90625" customWidth="1"/>
    <col min="6" max="6" width="15" customWidth="1"/>
    <col min="7" max="7" width="14.54296875" customWidth="1"/>
    <col min="8" max="8" width="16.453125" customWidth="1"/>
    <col min="9" max="11" width="15.54296875" customWidth="1"/>
    <col min="12" max="12" width="21" customWidth="1"/>
    <col min="13" max="13" width="15" customWidth="1"/>
  </cols>
  <sheetData>
    <row r="1" spans="1:15" ht="16" thickBot="1" x14ac:dyDescent="0.4">
      <c r="A1" s="84" t="s">
        <v>77</v>
      </c>
      <c r="B1" s="85"/>
      <c r="C1" s="85"/>
      <c r="D1" s="85"/>
      <c r="E1" s="85"/>
      <c r="F1" s="85"/>
      <c r="G1" s="85"/>
      <c r="H1" s="85"/>
      <c r="I1" s="85"/>
      <c r="J1" s="85"/>
      <c r="K1" s="85"/>
      <c r="L1" s="85"/>
      <c r="M1" s="86"/>
    </row>
    <row r="2" spans="1:15" ht="42" x14ac:dyDescent="0.35">
      <c r="A2" s="87" t="s">
        <v>0</v>
      </c>
      <c r="B2" s="1" t="s">
        <v>1</v>
      </c>
      <c r="C2" s="90" t="s">
        <v>2</v>
      </c>
      <c r="D2" s="91"/>
      <c r="E2" s="1" t="s">
        <v>3</v>
      </c>
      <c r="F2" s="90" t="s">
        <v>4</v>
      </c>
      <c r="G2" s="92"/>
      <c r="H2" s="92"/>
      <c r="I2" s="91"/>
      <c r="J2" s="81" t="s">
        <v>5</v>
      </c>
      <c r="K2" s="90" t="s">
        <v>6</v>
      </c>
      <c r="L2" s="91"/>
      <c r="M2" s="2" t="s">
        <v>7</v>
      </c>
    </row>
    <row r="3" spans="1:15" ht="42" x14ac:dyDescent="0.35">
      <c r="A3" s="88"/>
      <c r="B3" s="82" t="s">
        <v>8</v>
      </c>
      <c r="C3" s="82" t="s">
        <v>9</v>
      </c>
      <c r="D3" s="82" t="s">
        <v>10</v>
      </c>
      <c r="E3" s="82" t="s">
        <v>11</v>
      </c>
      <c r="F3" s="82" t="s">
        <v>12</v>
      </c>
      <c r="G3" s="82" t="s">
        <v>10</v>
      </c>
      <c r="H3" s="82" t="s">
        <v>13</v>
      </c>
      <c r="I3" s="82" t="s">
        <v>14</v>
      </c>
      <c r="J3" s="82" t="s">
        <v>15</v>
      </c>
      <c r="K3" s="93" t="s">
        <v>16</v>
      </c>
      <c r="L3" s="93" t="s">
        <v>17</v>
      </c>
      <c r="M3" s="95" t="s">
        <v>18</v>
      </c>
    </row>
    <row r="4" spans="1:15" x14ac:dyDescent="0.35">
      <c r="A4" s="89"/>
      <c r="B4" s="3" t="s">
        <v>19</v>
      </c>
      <c r="C4" s="3" t="s">
        <v>20</v>
      </c>
      <c r="D4" s="3" t="s">
        <v>20</v>
      </c>
      <c r="E4" s="3" t="s">
        <v>19</v>
      </c>
      <c r="F4" s="3" t="s">
        <v>20</v>
      </c>
      <c r="G4" s="3" t="s">
        <v>20</v>
      </c>
      <c r="H4" s="3" t="s">
        <v>21</v>
      </c>
      <c r="I4" s="3" t="s">
        <v>21</v>
      </c>
      <c r="J4" s="3" t="s">
        <v>22</v>
      </c>
      <c r="K4" s="94"/>
      <c r="L4" s="94"/>
      <c r="M4" s="96"/>
    </row>
    <row r="5" spans="1:15" x14ac:dyDescent="0.35">
      <c r="A5" s="101" t="s">
        <v>56</v>
      </c>
      <c r="B5" s="102"/>
      <c r="C5" s="102"/>
      <c r="D5" s="102"/>
      <c r="E5" s="102"/>
      <c r="F5" s="102"/>
      <c r="G5" s="102"/>
      <c r="H5" s="102"/>
      <c r="I5" s="102"/>
      <c r="J5" s="102"/>
      <c r="K5" s="102"/>
      <c r="L5" s="102"/>
      <c r="M5" s="103"/>
    </row>
    <row r="6" spans="1:15" x14ac:dyDescent="0.35">
      <c r="A6" s="4" t="s">
        <v>25</v>
      </c>
      <c r="B6" s="5">
        <v>1.0140739050268603</v>
      </c>
      <c r="C6" s="6">
        <v>1399711</v>
      </c>
      <c r="D6" s="6">
        <v>19279209</v>
      </c>
      <c r="E6" s="5">
        <v>0.99076523653811399</v>
      </c>
      <c r="F6" s="6">
        <v>1386785</v>
      </c>
      <c r="G6" s="6">
        <v>18972751</v>
      </c>
      <c r="H6" s="7">
        <f t="shared" ref="H6:H7" si="0">J6/F6</f>
        <v>5.3424363257461733</v>
      </c>
      <c r="I6" s="7">
        <f t="shared" ref="I6:I7" si="1">J6/G6</f>
        <v>0.39049743287095828</v>
      </c>
      <c r="J6" s="56">
        <f>'Nicor Gas GPY4 Verified EEP'!J6+'Nicor Gas GPY5 Verified EEP'!J6+'Nicor Gas GPY6 Verified EEP'!J6</f>
        <v>7408810.5599999065</v>
      </c>
      <c r="K6" s="6">
        <v>18704</v>
      </c>
      <c r="L6" s="9" t="s">
        <v>64</v>
      </c>
      <c r="M6" s="10">
        <v>13.773706858058556</v>
      </c>
      <c r="O6" s="83"/>
    </row>
    <row r="7" spans="1:15" x14ac:dyDescent="0.35">
      <c r="A7" s="11" t="s">
        <v>41</v>
      </c>
      <c r="B7" s="5">
        <v>0.8910998356146852</v>
      </c>
      <c r="C7" s="6">
        <v>966902</v>
      </c>
      <c r="D7" s="6">
        <v>23779357</v>
      </c>
      <c r="E7" s="5">
        <v>0.79418286444748276</v>
      </c>
      <c r="F7" s="6">
        <v>767897</v>
      </c>
      <c r="G7" s="6">
        <v>19638906</v>
      </c>
      <c r="H7" s="7">
        <f t="shared" si="0"/>
        <v>3.3777329511640235</v>
      </c>
      <c r="I7" s="7">
        <f t="shared" si="1"/>
        <v>0.13207207163168866</v>
      </c>
      <c r="J7" s="56">
        <f>'Nicor Gas GPY4 Verified EEP'!J7+'Nicor Gas GPY5 Verified EEP'!J7+'Nicor Gas GPY6 Verified EEP'!J7</f>
        <v>2593751</v>
      </c>
      <c r="K7" s="6">
        <v>3193</v>
      </c>
      <c r="L7" s="9" t="s">
        <v>26</v>
      </c>
      <c r="M7" s="10">
        <v>24.59334761951056</v>
      </c>
      <c r="O7" s="83"/>
    </row>
    <row r="8" spans="1:15" x14ac:dyDescent="0.35">
      <c r="A8" s="4" t="s">
        <v>23</v>
      </c>
      <c r="B8" s="5">
        <v>1.0095788502948813</v>
      </c>
      <c r="C8" s="6">
        <v>16595685</v>
      </c>
      <c r="D8" s="6">
        <v>254844776</v>
      </c>
      <c r="E8" s="5">
        <v>0.81794864146915303</v>
      </c>
      <c r="F8" s="6">
        <v>13574418</v>
      </c>
      <c r="G8" s="6">
        <v>208609444</v>
      </c>
      <c r="H8" s="97">
        <f>J8/(F8+F9)</f>
        <v>1.8882977953422844</v>
      </c>
      <c r="I8" s="97">
        <f>J8/(G8+G9)</f>
        <v>0.12583562483958072</v>
      </c>
      <c r="J8" s="112">
        <f>'Nicor Gas GPY4 Verified EEP'!J8+'Nicor Gas GPY5 Verified EEP'!J8+'Nicor Gas GPY6 Verified EEP'!J8</f>
        <v>27384997.234399982</v>
      </c>
      <c r="K8" s="6">
        <v>107730</v>
      </c>
      <c r="L8" s="9" t="s">
        <v>64</v>
      </c>
      <c r="M8" s="10">
        <v>15.356086597208852</v>
      </c>
      <c r="O8" s="83"/>
    </row>
    <row r="9" spans="1:15" x14ac:dyDescent="0.35">
      <c r="A9" s="4" t="s">
        <v>42</v>
      </c>
      <c r="B9" s="5">
        <v>0.78097319148782129</v>
      </c>
      <c r="C9" s="6">
        <v>1104833</v>
      </c>
      <c r="D9" s="6">
        <v>10732984</v>
      </c>
      <c r="E9" s="5">
        <v>0.8400002534319666</v>
      </c>
      <c r="F9" s="6">
        <v>928060</v>
      </c>
      <c r="G9" s="6">
        <v>9015710</v>
      </c>
      <c r="H9" s="98"/>
      <c r="I9" s="98"/>
      <c r="J9" s="113"/>
      <c r="K9" s="6">
        <v>64660</v>
      </c>
      <c r="L9" s="9" t="s">
        <v>27</v>
      </c>
      <c r="M9" s="10">
        <v>9.7145758680271133</v>
      </c>
      <c r="O9" s="83"/>
    </row>
    <row r="10" spans="1:15" x14ac:dyDescent="0.35">
      <c r="A10" s="4" t="s">
        <v>43</v>
      </c>
      <c r="B10" s="5">
        <v>1.0348186571715507</v>
      </c>
      <c r="C10" s="6">
        <v>415824</v>
      </c>
      <c r="D10" s="6">
        <v>3424475</v>
      </c>
      <c r="E10" s="5">
        <v>0.95303301396744777</v>
      </c>
      <c r="F10" s="6">
        <v>396294</v>
      </c>
      <c r="G10" s="6">
        <v>3257510</v>
      </c>
      <c r="H10" s="7">
        <f>J10/F10</f>
        <v>2.8700485462812941</v>
      </c>
      <c r="I10" s="7">
        <f>J10/G10</f>
        <v>0.34915718404548235</v>
      </c>
      <c r="J10" s="56">
        <f>'Nicor Gas GPY4 Verified EEP'!J10+'Nicor Gas GPY5 Verified EEP'!J10+'Nicor Gas GPY6 Verified EEP'!J10</f>
        <v>1137383.0185999991</v>
      </c>
      <c r="K10" s="6">
        <v>33361</v>
      </c>
      <c r="L10" s="9" t="s">
        <v>27</v>
      </c>
      <c r="M10" s="10">
        <v>8.2353952633806617</v>
      </c>
      <c r="O10" s="83"/>
    </row>
    <row r="11" spans="1:15" x14ac:dyDescent="0.35">
      <c r="A11" s="4" t="s">
        <v>84</v>
      </c>
      <c r="B11" s="5">
        <v>1.04</v>
      </c>
      <c r="C11" s="6">
        <v>876</v>
      </c>
      <c r="D11" s="6">
        <v>1752</v>
      </c>
      <c r="E11" s="5">
        <v>1</v>
      </c>
      <c r="F11" s="6">
        <v>876</v>
      </c>
      <c r="G11" s="6">
        <v>1752</v>
      </c>
      <c r="H11" s="7">
        <f>J11/F11</f>
        <v>496.07876712328766</v>
      </c>
      <c r="I11" s="7">
        <f>J11/G11</f>
        <v>248.03938356164383</v>
      </c>
      <c r="J11" s="56">
        <f>'Nicor Gas GPY4 Verified EEP'!J11+'Nicor Gas GPY5 Verified EEP'!J11+'Nicor Gas GPY6 Verified EEP'!J11</f>
        <v>434565</v>
      </c>
      <c r="K11" s="6">
        <v>133</v>
      </c>
      <c r="L11" s="9" t="s">
        <v>28</v>
      </c>
      <c r="M11" s="10">
        <v>2</v>
      </c>
      <c r="O11" s="83"/>
    </row>
    <row r="12" spans="1:15" ht="15" thickBot="1" x14ac:dyDescent="0.4">
      <c r="A12" s="12" t="s">
        <v>85</v>
      </c>
      <c r="B12" s="13">
        <v>0.98816781699512002</v>
      </c>
      <c r="C12" s="14">
        <v>2558993</v>
      </c>
      <c r="D12" s="14">
        <v>32104051</v>
      </c>
      <c r="E12" s="13">
        <v>0.93939295652625854</v>
      </c>
      <c r="F12" s="14">
        <v>2403900</v>
      </c>
      <c r="G12" s="14">
        <v>30145554</v>
      </c>
      <c r="H12" s="15">
        <f>J12/F12</f>
        <v>2.7486782145679838</v>
      </c>
      <c r="I12" s="15">
        <f>J12/G12</f>
        <v>0.21918812837209681</v>
      </c>
      <c r="J12" s="57">
        <f>'Nicor Gas GPY4 Verified EEP'!J12+'Nicor Gas GPY5 Verified EEP'!J12+'Nicor Gas GPY6 Verified EEP'!J12</f>
        <v>6607547.5599999763</v>
      </c>
      <c r="K12" s="14">
        <v>1969</v>
      </c>
      <c r="L12" s="17" t="s">
        <v>24</v>
      </c>
      <c r="M12" s="18">
        <v>12.545579843321182</v>
      </c>
      <c r="O12" s="83"/>
    </row>
    <row r="13" spans="1:15" ht="15" thickTop="1" x14ac:dyDescent="0.35">
      <c r="A13" s="19" t="s">
        <v>57</v>
      </c>
      <c r="B13" s="20">
        <v>0.98851383508816026</v>
      </c>
      <c r="C13" s="21">
        <v>23042824</v>
      </c>
      <c r="D13" s="21">
        <v>344166604</v>
      </c>
      <c r="E13" s="20">
        <v>0.84443773037540881</v>
      </c>
      <c r="F13" s="21">
        <v>19458230</v>
      </c>
      <c r="G13" s="21">
        <v>289641627</v>
      </c>
      <c r="H13" s="22">
        <f>J13/F13</f>
        <v>2.341788249650655</v>
      </c>
      <c r="I13" s="22">
        <f>J13/G13</f>
        <v>0.15732218757699445</v>
      </c>
      <c r="J13" s="59">
        <f>SUM(J6:J12)</f>
        <v>45567054.372999862</v>
      </c>
      <c r="K13" s="24"/>
      <c r="L13" s="25"/>
      <c r="M13" s="26">
        <v>14.935955940122616</v>
      </c>
      <c r="O13" s="83"/>
    </row>
    <row r="14" spans="1:15" x14ac:dyDescent="0.35">
      <c r="A14" s="104"/>
      <c r="B14" s="105"/>
      <c r="C14" s="105"/>
      <c r="D14" s="105"/>
      <c r="E14" s="105"/>
      <c r="F14" s="105"/>
      <c r="G14" s="105"/>
      <c r="H14" s="105"/>
      <c r="I14" s="105"/>
      <c r="J14" s="105"/>
      <c r="K14" s="105"/>
      <c r="L14" s="105"/>
      <c r="M14" s="106"/>
      <c r="O14" s="83"/>
    </row>
    <row r="15" spans="1:15" x14ac:dyDescent="0.35">
      <c r="A15" s="101" t="s">
        <v>58</v>
      </c>
      <c r="B15" s="102"/>
      <c r="C15" s="102"/>
      <c r="D15" s="102"/>
      <c r="E15" s="102"/>
      <c r="F15" s="102"/>
      <c r="G15" s="102"/>
      <c r="H15" s="102"/>
      <c r="I15" s="102"/>
      <c r="J15" s="102"/>
      <c r="K15" s="102"/>
      <c r="L15" s="102"/>
      <c r="M15" s="103"/>
      <c r="O15" s="83"/>
    </row>
    <row r="16" spans="1:15" x14ac:dyDescent="0.35">
      <c r="A16" s="11" t="s">
        <v>29</v>
      </c>
      <c r="B16" s="5">
        <v>1.0020470230343503</v>
      </c>
      <c r="C16" s="6">
        <v>16274198</v>
      </c>
      <c r="D16" s="6">
        <v>122871359</v>
      </c>
      <c r="E16" s="5">
        <v>0.72245692230117886</v>
      </c>
      <c r="F16" s="6">
        <v>11757407</v>
      </c>
      <c r="G16" s="6">
        <v>87804564</v>
      </c>
      <c r="H16" s="7">
        <f>J16/F16</f>
        <v>0.77462821861997277</v>
      </c>
      <c r="I16" s="7">
        <f>J16/G16</f>
        <v>0.10372603456011692</v>
      </c>
      <c r="J16" s="56">
        <f>'Nicor Gas GPY4 Verified EEP'!J16+'Nicor Gas GPY5 Verified EEP'!J16+'Nicor Gas GPY6 Verified EEP'!J16</f>
        <v>9107619.2399999984</v>
      </c>
      <c r="K16" s="6">
        <v>2125</v>
      </c>
      <c r="L16" s="9" t="s">
        <v>24</v>
      </c>
      <c r="M16" s="10">
        <v>7.5500715304065986</v>
      </c>
      <c r="O16" s="83"/>
    </row>
    <row r="17" spans="1:15" x14ac:dyDescent="0.35">
      <c r="A17" s="11" t="s">
        <v>30</v>
      </c>
      <c r="B17" s="5">
        <v>0.99108445920643928</v>
      </c>
      <c r="C17" s="6">
        <v>8409119</v>
      </c>
      <c r="D17" s="6">
        <v>161333354</v>
      </c>
      <c r="E17" s="5">
        <v>0.66446580194667237</v>
      </c>
      <c r="F17" s="6">
        <v>5587572</v>
      </c>
      <c r="G17" s="6">
        <v>107200488</v>
      </c>
      <c r="H17" s="97">
        <f>J17/(F17+F18)</f>
        <v>2.1229428016816687</v>
      </c>
      <c r="I17" s="97">
        <f>J17/(G17+G18)</f>
        <v>0.11751903366728238</v>
      </c>
      <c r="J17" s="112">
        <f>'Nicor Gas GPY4 Verified EEP'!J17+'Nicor Gas GPY5 Verified EEP'!J17+'Nicor Gas GPY6 Verified EEP'!J17</f>
        <v>12992643.469999999</v>
      </c>
      <c r="K17" s="6">
        <v>154</v>
      </c>
      <c r="L17" s="9" t="s">
        <v>24</v>
      </c>
      <c r="M17" s="10">
        <v>19.185523953222685</v>
      </c>
      <c r="O17" s="83"/>
    </row>
    <row r="18" spans="1:15" x14ac:dyDescent="0.35">
      <c r="A18" s="11" t="s">
        <v>31</v>
      </c>
      <c r="B18" s="5">
        <v>1.0355386722919662</v>
      </c>
      <c r="C18" s="6">
        <v>522096</v>
      </c>
      <c r="D18" s="6">
        <v>3291464</v>
      </c>
      <c r="E18" s="5">
        <v>1.020000153228525</v>
      </c>
      <c r="F18" s="6">
        <v>532538</v>
      </c>
      <c r="G18" s="6">
        <v>3357292</v>
      </c>
      <c r="H18" s="98"/>
      <c r="I18" s="98"/>
      <c r="J18" s="113"/>
      <c r="K18" s="6">
        <v>25</v>
      </c>
      <c r="L18" s="9" t="s">
        <v>64</v>
      </c>
      <c r="M18" s="10">
        <v>6.3043271735466275</v>
      </c>
      <c r="O18" s="83"/>
    </row>
    <row r="19" spans="1:15" x14ac:dyDescent="0.35">
      <c r="A19" s="11" t="s">
        <v>40</v>
      </c>
      <c r="B19" s="5">
        <v>0.89075786581542604</v>
      </c>
      <c r="C19" s="6">
        <v>1855804</v>
      </c>
      <c r="D19" s="6">
        <v>44609675</v>
      </c>
      <c r="E19" s="5">
        <v>0.7928024726749161</v>
      </c>
      <c r="F19" s="6">
        <v>1471286</v>
      </c>
      <c r="G19" s="6">
        <v>35585917</v>
      </c>
      <c r="H19" s="7">
        <f>J19/F19</f>
        <v>1.1475824482799402</v>
      </c>
      <c r="I19" s="7">
        <f>J19/G19</f>
        <v>4.7446353286329533E-2</v>
      </c>
      <c r="J19" s="56">
        <f>'Nicor Gas GPY4 Verified EEP'!J19+'Nicor Gas GPY5 Verified EEP'!J19+'Nicor Gas GPY6 Verified EEP'!J19</f>
        <v>1688421.99</v>
      </c>
      <c r="K19" s="6">
        <v>71</v>
      </c>
      <c r="L19" s="9" t="s">
        <v>64</v>
      </c>
      <c r="M19" s="10">
        <v>24.037923724703685</v>
      </c>
      <c r="O19" s="83"/>
    </row>
    <row r="20" spans="1:15" x14ac:dyDescent="0.35">
      <c r="A20" s="11" t="s">
        <v>32</v>
      </c>
      <c r="B20" s="5">
        <v>1.0526770234255658</v>
      </c>
      <c r="C20" s="6">
        <v>2450510</v>
      </c>
      <c r="D20" s="6">
        <v>12252550</v>
      </c>
      <c r="E20" s="5">
        <v>0.98043509310306831</v>
      </c>
      <c r="F20" s="6">
        <v>2402566</v>
      </c>
      <c r="G20" s="6">
        <v>12012830</v>
      </c>
      <c r="H20" s="7">
        <f>J20/F20</f>
        <v>0.3513756375475221</v>
      </c>
      <c r="I20" s="7">
        <f>J20/G20</f>
        <v>7.0275127509504418E-2</v>
      </c>
      <c r="J20" s="56">
        <f>'Nicor Gas GPY4 Verified EEP'!J20+'Nicor Gas GPY5 Verified EEP'!J20+'Nicor Gas GPY6 Verified EEP'!J20</f>
        <v>844203.16</v>
      </c>
      <c r="K20" s="6">
        <v>18</v>
      </c>
      <c r="L20" s="9" t="s">
        <v>65</v>
      </c>
      <c r="M20" s="10">
        <v>5</v>
      </c>
      <c r="O20" s="83"/>
    </row>
    <row r="21" spans="1:15" ht="15" thickBot="1" x14ac:dyDescent="0.4">
      <c r="A21" s="27" t="s">
        <v>33</v>
      </c>
      <c r="B21" s="13">
        <v>0.9851402225642294</v>
      </c>
      <c r="C21" s="14">
        <v>2340078</v>
      </c>
      <c r="D21" s="14">
        <v>25041238</v>
      </c>
      <c r="E21" s="13">
        <v>0.95694331556469481</v>
      </c>
      <c r="F21" s="14">
        <v>2239322</v>
      </c>
      <c r="G21" s="14">
        <v>23870955</v>
      </c>
      <c r="H21" s="15">
        <f>J21/F21</f>
        <v>2.7119249844372533</v>
      </c>
      <c r="I21" s="15">
        <f>J21/G21</f>
        <v>0.25440428671580168</v>
      </c>
      <c r="J21" s="57">
        <f>'Nicor Gas GPY4 Verified EEP'!J21+'Nicor Gas GPY5 Verified EEP'!J21+'Nicor Gas GPY6 Verified EEP'!J21</f>
        <v>6072873.2799999993</v>
      </c>
      <c r="K21" s="14">
        <v>2106</v>
      </c>
      <c r="L21" s="17" t="s">
        <v>24</v>
      </c>
      <c r="M21" s="18">
        <v>10.701027059781769</v>
      </c>
      <c r="O21" s="83"/>
    </row>
    <row r="22" spans="1:15" ht="15.5" thickTop="1" thickBot="1" x14ac:dyDescent="0.4">
      <c r="A22" s="28" t="s">
        <v>59</v>
      </c>
      <c r="B22" s="29">
        <v>0.99485424503017328</v>
      </c>
      <c r="C22" s="30">
        <v>31851805</v>
      </c>
      <c r="D22" s="30">
        <v>369399640</v>
      </c>
      <c r="E22" s="58">
        <v>0.75319722069126072</v>
      </c>
      <c r="F22" s="30">
        <v>23990691</v>
      </c>
      <c r="G22" s="30">
        <v>269832046</v>
      </c>
      <c r="H22" s="76">
        <f>J22/F22</f>
        <v>1.2799031566035339</v>
      </c>
      <c r="I22" s="76">
        <f>J22/G22</f>
        <v>0.11379582816490223</v>
      </c>
      <c r="J22" s="77">
        <f>SUM(J16:J21)</f>
        <v>30705761.139999993</v>
      </c>
      <c r="K22" s="78"/>
      <c r="L22" s="34"/>
      <c r="M22" s="80">
        <v>11.597447617175856</v>
      </c>
      <c r="O22" s="83"/>
    </row>
    <row r="23" spans="1:15" ht="15.5" thickTop="1" thickBot="1" x14ac:dyDescent="0.4">
      <c r="A23" s="72" t="s">
        <v>83</v>
      </c>
      <c r="B23" s="66"/>
      <c r="C23" s="67"/>
      <c r="D23" s="67"/>
      <c r="E23" s="66"/>
      <c r="F23" s="67"/>
      <c r="G23" s="67"/>
      <c r="H23" s="68"/>
      <c r="I23" s="68"/>
      <c r="J23" s="59">
        <f>'Nicor Gas GPY4 Verified EEP'!J23+'Nicor Gas GPY5 Verified EEP'!J23+'Nicor Gas GPY6 Verified EEP'!J23</f>
        <v>24547614</v>
      </c>
      <c r="K23" s="69"/>
      <c r="L23" s="70"/>
      <c r="M23" s="71"/>
      <c r="O23" s="83"/>
    </row>
    <row r="24" spans="1:15" ht="15.5" thickTop="1" thickBot="1" x14ac:dyDescent="0.4">
      <c r="A24" s="47" t="s">
        <v>60</v>
      </c>
      <c r="B24" s="48">
        <v>0.99218288658057896</v>
      </c>
      <c r="C24" s="49">
        <v>54894629</v>
      </c>
      <c r="D24" s="49">
        <v>713566244</v>
      </c>
      <c r="E24" s="48">
        <v>0.79149676009286807</v>
      </c>
      <c r="F24" s="49">
        <v>43448921</v>
      </c>
      <c r="G24" s="49">
        <v>559473673</v>
      </c>
      <c r="H24" s="50">
        <f>J24/F24</f>
        <v>2.3204357482893503</v>
      </c>
      <c r="I24" s="50">
        <f>J24/G24</f>
        <v>0.18020585128229949</v>
      </c>
      <c r="J24" s="79">
        <f>J13+J22+J23</f>
        <v>100820429.51299986</v>
      </c>
      <c r="K24" s="49"/>
      <c r="L24" s="52"/>
      <c r="M24" s="53">
        <v>12.998835350540396</v>
      </c>
      <c r="O24" s="83"/>
    </row>
    <row r="26" spans="1:15" x14ac:dyDescent="0.35">
      <c r="A26" s="44" t="s">
        <v>63</v>
      </c>
      <c r="C26" s="54"/>
      <c r="D26" s="54"/>
      <c r="E26" s="54"/>
      <c r="F26" s="54"/>
      <c r="G26" s="54"/>
    </row>
    <row r="27" spans="1:15" x14ac:dyDescent="0.35">
      <c r="A27" s="44" t="s">
        <v>67</v>
      </c>
    </row>
    <row r="28" spans="1:15" ht="15" thickBot="1" x14ac:dyDescent="0.4">
      <c r="C28" s="75"/>
      <c r="D28" s="75"/>
      <c r="E28" s="75"/>
      <c r="F28" s="75"/>
      <c r="G28" s="75"/>
      <c r="H28" s="75"/>
      <c r="I28" s="75"/>
      <c r="J28" s="75">
        <f>'Nicor Gas GPY4 Verified EEP'!J24+'Nicor Gas GPY5 Verified EEP'!J24+'Nicor Gas GPY6 Verified EEP'!J24</f>
        <v>100820429.51299986</v>
      </c>
    </row>
    <row r="29" spans="1:15" ht="15.5" thickTop="1" thickBot="1" x14ac:dyDescent="0.4">
      <c r="A29" s="11" t="s">
        <v>66</v>
      </c>
      <c r="B29" s="49">
        <f>B38</f>
        <v>32840998</v>
      </c>
      <c r="C29" s="49">
        <f>C38</f>
        <v>32840795</v>
      </c>
    </row>
    <row r="30" spans="1:15" ht="15.5" thickTop="1" thickBot="1" x14ac:dyDescent="0.4">
      <c r="A30" s="11" t="s">
        <v>66</v>
      </c>
      <c r="B30" s="48">
        <f>F24/B29</f>
        <v>1.3230085455990102</v>
      </c>
      <c r="C30" s="48">
        <f>F24/C29</f>
        <v>1.3230167235598285</v>
      </c>
    </row>
    <row r="32" spans="1:15" ht="15" thickBot="1" x14ac:dyDescent="0.4">
      <c r="B32" s="64" t="s">
        <v>69</v>
      </c>
      <c r="C32" s="63" t="s">
        <v>69</v>
      </c>
    </row>
    <row r="33" spans="1:6" ht="15.5" thickTop="1" thickBot="1" x14ac:dyDescent="0.4">
      <c r="A33" s="61" t="s">
        <v>70</v>
      </c>
      <c r="B33" s="62">
        <v>9743000</v>
      </c>
      <c r="C33" s="62"/>
    </row>
    <row r="34" spans="1:6" ht="15.5" thickTop="1" thickBot="1" x14ac:dyDescent="0.4">
      <c r="A34" s="61" t="s">
        <v>71</v>
      </c>
      <c r="B34" s="62">
        <v>9213439</v>
      </c>
      <c r="C34" s="62"/>
    </row>
    <row r="35" spans="1:6" ht="15.5" thickTop="1" thickBot="1" x14ac:dyDescent="0.4">
      <c r="A35" s="61" t="s">
        <v>72</v>
      </c>
      <c r="B35" s="62">
        <v>8538383</v>
      </c>
      <c r="C35" s="62"/>
      <c r="F35" s="54"/>
    </row>
    <row r="36" spans="1:6" ht="15.5" thickTop="1" thickBot="1" x14ac:dyDescent="0.4">
      <c r="A36" s="61" t="s">
        <v>78</v>
      </c>
      <c r="B36" s="62">
        <f>SUM(B33:B35)</f>
        <v>27494822</v>
      </c>
      <c r="C36" s="62">
        <v>27494619</v>
      </c>
      <c r="F36" s="54"/>
    </row>
    <row r="37" spans="1:6" ht="15.5" thickTop="1" thickBot="1" x14ac:dyDescent="0.4">
      <c r="A37" s="61" t="s">
        <v>73</v>
      </c>
      <c r="B37" s="62">
        <v>5346176</v>
      </c>
      <c r="C37" s="62">
        <v>5346176</v>
      </c>
      <c r="D37" s="54"/>
    </row>
    <row r="38" spans="1:6" ht="15.5" thickTop="1" thickBot="1" x14ac:dyDescent="0.4">
      <c r="A38" s="61" t="s">
        <v>79</v>
      </c>
      <c r="B38" s="62">
        <f>B33+B34+B35+B37</f>
        <v>32840998</v>
      </c>
      <c r="C38" s="62">
        <f>C36+C37</f>
        <v>32840795</v>
      </c>
      <c r="D38" s="65" t="s">
        <v>82</v>
      </c>
      <c r="E38" s="54">
        <f>B38-C38</f>
        <v>203</v>
      </c>
      <c r="F38" t="s">
        <v>20</v>
      </c>
    </row>
    <row r="41" spans="1:6" ht="14.4" customHeight="1" x14ac:dyDescent="0.35">
      <c r="A41" s="111" t="s">
        <v>81</v>
      </c>
      <c r="B41" s="111"/>
      <c r="C41" s="111"/>
      <c r="D41" s="111"/>
      <c r="E41" s="111"/>
      <c r="F41" s="111"/>
    </row>
    <row r="42" spans="1:6" x14ac:dyDescent="0.35">
      <c r="A42" s="111"/>
      <c r="B42" s="111"/>
      <c r="C42" s="111"/>
      <c r="D42" s="111"/>
      <c r="E42" s="111"/>
      <c r="F42" s="111"/>
    </row>
    <row r="43" spans="1:6" x14ac:dyDescent="0.35">
      <c r="A43" s="111"/>
      <c r="B43" s="111"/>
      <c r="C43" s="111"/>
      <c r="D43" s="111"/>
      <c r="E43" s="111"/>
      <c r="F43" s="111"/>
    </row>
    <row r="44" spans="1:6" x14ac:dyDescent="0.35">
      <c r="A44" s="111"/>
      <c r="B44" s="111"/>
      <c r="C44" s="111"/>
      <c r="D44" s="111"/>
      <c r="E44" s="111"/>
      <c r="F44" s="111"/>
    </row>
    <row r="45" spans="1:6" x14ac:dyDescent="0.35">
      <c r="A45" s="111"/>
      <c r="B45" s="111"/>
      <c r="C45" s="111"/>
      <c r="D45" s="111"/>
      <c r="E45" s="111"/>
      <c r="F45" s="111"/>
    </row>
    <row r="46" spans="1:6" x14ac:dyDescent="0.35">
      <c r="A46" s="111"/>
      <c r="B46" s="111"/>
      <c r="C46" s="111"/>
      <c r="D46" s="111"/>
      <c r="E46" s="111"/>
      <c r="F46" s="111"/>
    </row>
    <row r="47" spans="1:6" x14ac:dyDescent="0.35">
      <c r="A47" s="111"/>
      <c r="B47" s="111"/>
      <c r="C47" s="111"/>
      <c r="D47" s="111"/>
      <c r="E47" s="111"/>
      <c r="F47" s="111"/>
    </row>
  </sheetData>
  <mergeCells count="18">
    <mergeCell ref="A41:F47"/>
    <mergeCell ref="H17:H18"/>
    <mergeCell ref="I17:I18"/>
    <mergeCell ref="J17:J18"/>
    <mergeCell ref="A5:M5"/>
    <mergeCell ref="H8:H9"/>
    <mergeCell ref="I8:I9"/>
    <mergeCell ref="J8:J9"/>
    <mergeCell ref="A14:M14"/>
    <mergeCell ref="A15:M15"/>
    <mergeCell ref="A1:M1"/>
    <mergeCell ref="A2:A4"/>
    <mergeCell ref="C2:D2"/>
    <mergeCell ref="F2:I2"/>
    <mergeCell ref="K2:L2"/>
    <mergeCell ref="K3:K4"/>
    <mergeCell ref="L3:L4"/>
    <mergeCell ref="M3:M4"/>
  </mergeCell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99E4CC8FA0FD34A88BE0C380B684BAB" ma:contentTypeVersion="10" ma:contentTypeDescription="Create a new document." ma:contentTypeScope="" ma:versionID="f890aeb844cf6e9ce28b67625203f3af">
  <xsd:schema xmlns:xsd="http://www.w3.org/2001/XMLSchema" xmlns:xs="http://www.w3.org/2001/XMLSchema" xmlns:p="http://schemas.microsoft.com/office/2006/metadata/properties" xmlns:ns3="765227eb-2557-40de-b741-36f4bef2b5cf" targetNamespace="http://schemas.microsoft.com/office/2006/metadata/properties" ma:root="true" ma:fieldsID="db1bb154309f27afb910f7fbccc6c9bd" ns3:_="">
    <xsd:import namespace="765227eb-2557-40de-b741-36f4bef2b5c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DateTaken" minOccurs="0"/>
                <xsd:element ref="ns3:MediaServiceOCR"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5227eb-2557-40de-b741-36f4bef2b5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B058FC7-7DF4-4083-B7C4-17ADB0E17E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5227eb-2557-40de-b741-36f4bef2b5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97FB1B-94DD-4DFD-AEFC-E422F4D62312}">
  <ds:schemaRefs>
    <ds:schemaRef ds:uri="http://schemas.microsoft.com/sharepoint/v3/contenttype/forms"/>
  </ds:schemaRefs>
</ds:datastoreItem>
</file>

<file path=customXml/itemProps3.xml><?xml version="1.0" encoding="utf-8"?>
<ds:datastoreItem xmlns:ds="http://schemas.openxmlformats.org/officeDocument/2006/customXml" ds:itemID="{283FE944-AA08-41F0-B771-E407058CEF5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Nicor Gas GPY4 Verified EEP</vt:lpstr>
      <vt:lpstr>Nicor Gas GPY5 Verified EEP</vt:lpstr>
      <vt:lpstr>Nicor Gas GPY6 Verified EEP</vt:lpstr>
      <vt:lpstr>Nicor Gas GPY6 Verified DCEO</vt:lpstr>
      <vt:lpstr>Nicor Gas GPY4-6 Verified EEP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Grabner</dc:creator>
  <cp:lastModifiedBy>CJ Consulting</cp:lastModifiedBy>
  <dcterms:created xsi:type="dcterms:W3CDTF">2019-05-20T22:49:48Z</dcterms:created>
  <dcterms:modified xsi:type="dcterms:W3CDTF">2020-02-22T11:40:54Z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0x010100E99E4CC8FA0FD34A88BE0C380B684BAB</vt:lpwstr>
  </property>
</Properties>
</file>