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3"/>
  <workbookPr/>
  <mc:AlternateContent xmlns:mc="http://schemas.openxmlformats.org/markup-compatibility/2006">
    <mc:Choice Requires="x15">
      <x15ac:absPath xmlns:x15ac="http://schemas.microsoft.com/office/spreadsheetml/2010/11/ac" url="https://soco365.sharepoint.com/sites/ICCReporting/Shared Documents/General/2026 Reports/Q1/"/>
    </mc:Choice>
  </mc:AlternateContent>
  <xr:revisionPtr revIDLastSave="927" documentId="11_E76F8C8016DABD1650B4967EE915ACFCD84E41B9" xr6:coauthVersionLast="47" xr6:coauthVersionMax="47" xr10:uidLastSave="{54796E56-61C9-4D42-9634-6415DC2B748F}"/>
  <bookViews>
    <workbookView xWindow="-120" yWindow="-120" windowWidth="29040" windowHeight="15720" firstSheet="3" activeTab="5" xr2:uid="{00000000-000D-0000-FFFF-FFFF00000000}"/>
  </bookViews>
  <sheets>
    <sheet name="1- Ex Ante Results" sheetId="1" r:id="rId1"/>
    <sheet name="2- Costs" sheetId="2" r:id="rId2"/>
    <sheet name="3- Energy" sheetId="3" r:id="rId3"/>
    <sheet name="4- Other" sheetId="4" r:id="rId4"/>
    <sheet name="5- CPAs" sheetId="5" r:id="rId5"/>
    <sheet name="6- Historical Costs"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0" i="1" l="1"/>
  <c r="M51" i="1"/>
  <c r="M52" i="1"/>
  <c r="J50" i="1"/>
  <c r="J51" i="1"/>
  <c r="J52" i="1"/>
  <c r="G50" i="1"/>
  <c r="G51" i="1"/>
  <c r="G52" i="1"/>
  <c r="F43" i="6"/>
  <c r="D43" i="6"/>
  <c r="C43" i="6"/>
  <c r="E42" i="6"/>
  <c r="G42" i="6" s="1"/>
  <c r="E41" i="6"/>
  <c r="G41" i="6" s="1"/>
  <c r="E40" i="6"/>
  <c r="G40" i="6" s="1"/>
  <c r="E39" i="6"/>
  <c r="D54" i="1"/>
  <c r="K54" i="1"/>
  <c r="G36" i="3"/>
  <c r="G37" i="3"/>
  <c r="G38" i="3"/>
  <c r="G39" i="3"/>
  <c r="D40" i="3"/>
  <c r="E40" i="3"/>
  <c r="F40" i="3"/>
  <c r="D30" i="1"/>
  <c r="E43" i="6" l="1"/>
  <c r="G43" i="6" s="1"/>
  <c r="G39" i="6"/>
  <c r="G40" i="3"/>
  <c r="E36" i="6" l="1"/>
  <c r="J64" i="1"/>
  <c r="J63" i="1"/>
  <c r="J26" i="1"/>
  <c r="J25" i="1"/>
  <c r="J24" i="1"/>
  <c r="J23" i="1"/>
  <c r="J22" i="1"/>
  <c r="J49" i="1"/>
  <c r="J48" i="1"/>
  <c r="J47" i="1"/>
  <c r="J46" i="1"/>
  <c r="J54" i="1" s="1"/>
  <c r="J38" i="1"/>
  <c r="J37" i="1"/>
  <c r="J36" i="1"/>
  <c r="J35" i="1"/>
  <c r="J34" i="1"/>
  <c r="E35" i="6"/>
  <c r="F37" i="6"/>
  <c r="D37" i="6"/>
  <c r="C37" i="6"/>
  <c r="G36" i="6"/>
  <c r="G35" i="6"/>
  <c r="E34" i="6"/>
  <c r="G34" i="6" s="1"/>
  <c r="E33" i="6"/>
  <c r="F31" i="6"/>
  <c r="D31" i="6"/>
  <c r="C31" i="6"/>
  <c r="E30" i="6"/>
  <c r="G30" i="6" s="1"/>
  <c r="E29" i="6"/>
  <c r="G29" i="6" s="1"/>
  <c r="E28" i="6"/>
  <c r="G28" i="6" s="1"/>
  <c r="E27" i="6"/>
  <c r="F25" i="6"/>
  <c r="D25" i="6"/>
  <c r="C25" i="6"/>
  <c r="E25" i="6" s="1"/>
  <c r="G25" i="6" s="1"/>
  <c r="E24" i="6"/>
  <c r="G24" i="6" s="1"/>
  <c r="E23" i="6"/>
  <c r="G23" i="6" s="1"/>
  <c r="E22" i="6"/>
  <c r="G22" i="6" s="1"/>
  <c r="F21" i="6"/>
  <c r="D21" i="6"/>
  <c r="C21" i="6"/>
  <c r="E21" i="6" s="1"/>
  <c r="G21" i="6" s="1"/>
  <c r="E20" i="6"/>
  <c r="G20" i="6" s="1"/>
  <c r="E19" i="6"/>
  <c r="G19" i="6" s="1"/>
  <c r="E18" i="6"/>
  <c r="G18" i="6" s="1"/>
  <c r="E36" i="5"/>
  <c r="E33" i="5"/>
  <c r="E23" i="5"/>
  <c r="E24" i="5" s="1"/>
  <c r="E26" i="5" s="1"/>
  <c r="E37" i="5" s="1"/>
  <c r="E18" i="5"/>
  <c r="F35" i="3"/>
  <c r="E35" i="3"/>
  <c r="D35" i="3"/>
  <c r="G35" i="3" s="1"/>
  <c r="G34" i="3"/>
  <c r="G33" i="3"/>
  <c r="G32" i="3"/>
  <c r="G31" i="3"/>
  <c r="F30" i="3"/>
  <c r="E30" i="3"/>
  <c r="D30" i="3"/>
  <c r="G29" i="3"/>
  <c r="G28" i="3"/>
  <c r="G27" i="3"/>
  <c r="G26" i="3"/>
  <c r="E25" i="3"/>
  <c r="D25" i="3"/>
  <c r="F24" i="3"/>
  <c r="G23" i="3"/>
  <c r="G22" i="3"/>
  <c r="F21" i="3"/>
  <c r="E21" i="3"/>
  <c r="D21" i="3"/>
  <c r="G21" i="3" s="1"/>
  <c r="G20" i="3"/>
  <c r="G19" i="3"/>
  <c r="G18" i="3"/>
  <c r="C26" i="2"/>
  <c r="C19" i="2"/>
  <c r="C27" i="2" s="1"/>
  <c r="C32" i="2" s="1"/>
  <c r="L66" i="1"/>
  <c r="K66" i="1"/>
  <c r="J66" i="1"/>
  <c r="I66" i="1"/>
  <c r="H66" i="1"/>
  <c r="F66" i="1"/>
  <c r="G66" i="1" s="1"/>
  <c r="E66" i="1"/>
  <c r="D66" i="1"/>
  <c r="C66" i="1"/>
  <c r="G64" i="1"/>
  <c r="M63" i="1"/>
  <c r="G63" i="1"/>
  <c r="L61" i="1"/>
  <c r="K61" i="1"/>
  <c r="J61" i="1"/>
  <c r="I61" i="1"/>
  <c r="H61" i="1"/>
  <c r="M61" i="1" s="1"/>
  <c r="F61" i="1"/>
  <c r="G61" i="1" s="1"/>
  <c r="E61" i="1"/>
  <c r="D61" i="1"/>
  <c r="C61" i="1"/>
  <c r="L54" i="1"/>
  <c r="I54" i="1"/>
  <c r="H54" i="1"/>
  <c r="M54" i="1" s="1"/>
  <c r="F54" i="1"/>
  <c r="E54" i="1"/>
  <c r="C54" i="1"/>
  <c r="M49" i="1"/>
  <c r="G49" i="1"/>
  <c r="M48" i="1"/>
  <c r="G48" i="1"/>
  <c r="M47" i="1"/>
  <c r="G47" i="1"/>
  <c r="M46" i="1"/>
  <c r="G46" i="1"/>
  <c r="L44" i="1"/>
  <c r="K44" i="1"/>
  <c r="I44" i="1"/>
  <c r="H44" i="1"/>
  <c r="F44" i="1"/>
  <c r="E44" i="1"/>
  <c r="D44" i="1"/>
  <c r="C44" i="1"/>
  <c r="M38" i="1"/>
  <c r="G38" i="1"/>
  <c r="M37" i="1"/>
  <c r="G37" i="1"/>
  <c r="M36" i="1"/>
  <c r="G36" i="1"/>
  <c r="M35" i="1"/>
  <c r="G35" i="1"/>
  <c r="M34" i="1"/>
  <c r="G34" i="1"/>
  <c r="J31" i="1"/>
  <c r="L30" i="1"/>
  <c r="K30" i="1"/>
  <c r="I30" i="1"/>
  <c r="H30" i="1"/>
  <c r="F30" i="1"/>
  <c r="E30" i="1"/>
  <c r="C30" i="1"/>
  <c r="C31" i="1" s="1"/>
  <c r="M26" i="1"/>
  <c r="G26" i="1"/>
  <c r="M25" i="1"/>
  <c r="G25" i="1"/>
  <c r="M24" i="1"/>
  <c r="G24" i="1"/>
  <c r="M23" i="1"/>
  <c r="G23" i="1"/>
  <c r="M22" i="1"/>
  <c r="G22" i="1"/>
  <c r="H32" i="1" l="1"/>
  <c r="H67" i="1"/>
  <c r="M66" i="1"/>
  <c r="G44" i="1"/>
  <c r="G30" i="3"/>
  <c r="J44" i="1"/>
  <c r="J30" i="1"/>
  <c r="D67" i="1"/>
  <c r="L67" i="1"/>
  <c r="K67" i="1"/>
  <c r="M44" i="1"/>
  <c r="I67" i="1"/>
  <c r="I32" i="1"/>
  <c r="J32" i="1" s="1"/>
  <c r="E31" i="6"/>
  <c r="G31" i="6" s="1"/>
  <c r="G27" i="6"/>
  <c r="E37" i="6"/>
  <c r="G37" i="6" s="1"/>
  <c r="G33" i="6"/>
  <c r="E34" i="5"/>
  <c r="E35" i="5" s="1"/>
  <c r="E27" i="5"/>
  <c r="E30" i="5" s="1"/>
  <c r="E38" i="5"/>
  <c r="E39" i="5" s="1"/>
  <c r="F25" i="3"/>
  <c r="G24" i="3"/>
  <c r="G25" i="3"/>
  <c r="C67" i="1"/>
  <c r="G30" i="1"/>
  <c r="M30" i="1"/>
  <c r="E67" i="1"/>
  <c r="F67" i="1"/>
  <c r="G54" i="1"/>
  <c r="J67" i="1" l="1"/>
  <c r="M67" i="1"/>
  <c r="G67" i="1"/>
</calcChain>
</file>

<file path=xl/sharedStrings.xml><?xml version="1.0" encoding="utf-8"?>
<sst xmlns="http://schemas.openxmlformats.org/spreadsheetml/2006/main" count="376" uniqueCount="240">
  <si>
    <t>Statewide Quarterly Report Template</t>
  </si>
  <si>
    <t>Tab 1: Ex Ante Results</t>
  </si>
  <si>
    <t>Final Draft (updated 4-23-26)</t>
  </si>
  <si>
    <r>
      <rPr>
        <b/>
        <sz val="11"/>
        <color theme="1"/>
        <rFont val="Century Gothic"/>
        <family val="2"/>
      </rPr>
      <t>Background:
*</t>
    </r>
    <r>
      <rPr>
        <sz val="11"/>
        <color theme="1"/>
        <rFont val="Century Gothic"/>
        <family val="2"/>
      </rPr>
      <t>Definitions used within this template correspond to IL Energy Efficiency Policy Manual Version 1.1.
*Footnotes have been added where clarifying information may be helpful.
*See Section 6.5 of IL Energy Efficiency Policy Manual Version 1.1 for a full list of requirements for Program Administrator Quarterly Reports.</t>
    </r>
  </si>
  <si>
    <r>
      <rPr>
        <b/>
        <sz val="11"/>
        <color theme="1"/>
        <rFont val="Century Gothic"/>
        <family val="2"/>
      </rPr>
      <t>Instructions:</t>
    </r>
    <r>
      <rPr>
        <sz val="11"/>
        <color theme="1"/>
        <rFont val="Century Gothic"/>
        <family val="2"/>
      </rPr>
      <t xml:space="preserve">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</si>
  <si>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r>
      <rPr>
        <b/>
        <sz val="11"/>
        <color rgb="FF000000"/>
        <rFont val="Century Gothic"/>
        <family val="2"/>
      </rPr>
      <t>Northern Illinois Gas Company dba Nicor Gas Company Ex Ante Results - Section 8-103B/8-104 (EEPS) Programs</t>
    </r>
    <r>
      <rPr>
        <b/>
        <sz val="11"/>
        <color rgb="FFFF0000"/>
        <rFont val="Century Gothic"/>
        <family val="2"/>
      </rPr>
      <t xml:space="preserve"> First Quarter 2026 (January 1, 2026 - March 31, 2026)</t>
    </r>
  </si>
  <si>
    <t xml:space="preserve"> Section 8-103B/8-104
(EEPS) Program</t>
  </si>
  <si>
    <t>Net Energy Savings Achieved
(MWh or therms)</t>
  </si>
  <si>
    <t>2026 Original Plan 
Savings Goal
(MWh or therms)****</t>
  </si>
  <si>
    <t>Approved Net Energy Savings Goal (MWh or therms)***</t>
  </si>
  <si>
    <t>Implementation Plan Savings Goal
(MWh or therms)</t>
  </si>
  <si>
    <t>% Savings Achieved Compared to Implementation Plan Savings Goal</t>
  </si>
  <si>
    <t>Program Costs YTD</t>
  </si>
  <si>
    <t>Incentive Costs YTD</t>
  </si>
  <si>
    <t>Non-Incentive Costs YTD</t>
  </si>
  <si>
    <t>2026 Original Plan 
Budget*</t>
  </si>
  <si>
    <t>2026 Approved Budget**</t>
  </si>
  <si>
    <t>% of Costs YTD Compared to Approved Budget</t>
  </si>
  <si>
    <t>Commercial &amp; Industrial Programs</t>
  </si>
  <si>
    <t>Business Energy Efficiency Rebate</t>
  </si>
  <si>
    <t>Custom Incentives</t>
  </si>
  <si>
    <t xml:space="preserve">Small Business </t>
  </si>
  <si>
    <t>Business New Construction</t>
  </si>
  <si>
    <t>Strategic Energy Management</t>
  </si>
  <si>
    <t>C&amp;I Programs Subtotal</t>
  </si>
  <si>
    <t>C&amp;I Programs - Private Sector Total</t>
  </si>
  <si>
    <t>n.a.</t>
  </si>
  <si>
    <t>C&amp;I Programs - Public Sector Total</t>
  </si>
  <si>
    <t>Residential Programs</t>
  </si>
  <si>
    <t>Home Energy Efficiency Rebate</t>
  </si>
  <si>
    <t>Home Energy Savings</t>
  </si>
  <si>
    <t>Multi Family</t>
  </si>
  <si>
    <t xml:space="preserve">Residential New Construction </t>
  </si>
  <si>
    <t>Energy Education and Outreach</t>
  </si>
  <si>
    <t/>
  </si>
  <si>
    <t>Residential Programs Subtotal</t>
  </si>
  <si>
    <t>Income Qualified Programs</t>
  </si>
  <si>
    <t>Income Qualified Energy Efficiency</t>
  </si>
  <si>
    <t>Income Qualified Retrofit (Weatherization, PHA, AHNC, HH)</t>
  </si>
  <si>
    <t>Income Qualified Single-family (IHWAP)</t>
  </si>
  <si>
    <t>Income Qualified Multi-family (IHWAP)</t>
  </si>
  <si>
    <t>Income Qualified Whole Bldg Retrofit (Ameren Joint offering)</t>
  </si>
  <si>
    <t>Income Qualified Home Energy Assesments</t>
  </si>
  <si>
    <t>Income Qualified Energy Savings Kits</t>
  </si>
  <si>
    <t>Income Qualified Programs Subtotal</t>
  </si>
  <si>
    <t>Third Party Programs (Section 8-103B - Beginning in 2019)</t>
  </si>
  <si>
    <t>Third Party Programs (Section 8-103B - Beginning in 2019) Subtotal</t>
  </si>
  <si>
    <t>Demonstration of Breakthrough Equipment and Devices</t>
  </si>
  <si>
    <t>Emerging Technology Program</t>
  </si>
  <si>
    <t>Market Transformation</t>
  </si>
  <si>
    <t>Demonstration of Breakthrough Equipment and  and Market Transformation Subtotal</t>
  </si>
  <si>
    <r>
      <t>Overall Total</t>
    </r>
    <r>
      <rPr>
        <b/>
        <sz val="10"/>
        <color rgb="FFFF0000"/>
        <rFont val="Century Gothic"/>
        <family val="2"/>
      </rPr>
      <t xml:space="preserve"> Nicor Gas</t>
    </r>
    <r>
      <rPr>
        <b/>
        <sz val="10"/>
        <rFont val="Century Gothic"/>
        <family val="2"/>
      </rPr>
      <t xml:space="preserve"> Section 8-103B/8-104 (EEPS) Programs</t>
    </r>
  </si>
  <si>
    <t>Footnotes:</t>
  </si>
  <si>
    <t>*Original Plan Budget refers to the budget contained in the approved EE Plan, which could be the original filed EE Plan or a compliance EE Plan.</t>
  </si>
  <si>
    <t>**Approved Budget refers to the Program Administrator's current budget for this Program Year, that may have been modified in light of the flexibility policy. This may also be the Implementation Plan Budget.</t>
  </si>
  <si>
    <t xml:space="preserve">***The Approved Net Energy Savings Goal refers to the most updated portfolio-level savings goal. In the case of Section 8-104 programs, the values in this column should match the Adjusted Energy Savings Goal contained in the Program Administrator's updated Adjustable Savings Goal Template. </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</si>
  <si>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</si>
  <si>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Tab 2: Costs</t>
  </si>
  <si>
    <t>Final Draft (updated 4-25-26)</t>
  </si>
  <si>
    <r>
      <t xml:space="preserve">Instructions:
</t>
    </r>
    <r>
      <rPr>
        <sz val="11"/>
        <color theme="1"/>
        <rFont val="Century Gothic"/>
        <family val="2"/>
      </rPr>
      <t>*For Program and Portfolio-Level Costs, each Program Administrator should include actual costs incurred from the beginning of the Program Year through the end of the applicable quarter, regardless of what Program Year the costs are associated with. 
*Program Administrators should add a footnote specifying if there are non-rider energy efficiency costs that are not reported in the Quarterly Reports.</t>
    </r>
  </si>
  <si>
    <r>
      <rPr>
        <b/>
        <sz val="11"/>
        <color rgb="FF000000"/>
        <rFont val="Century Gothic"/>
        <family val="2"/>
      </rPr>
      <t>Northern Illinois Gas Company dba Nicor Gas Company Section 8-103B/8-104 (EEPS) Costs </t>
    </r>
    <r>
      <rPr>
        <b/>
        <sz val="11"/>
        <color rgb="FFFF0000"/>
        <rFont val="Century Gothic"/>
        <family val="2"/>
      </rPr>
      <t>First Quarter 2026 (January 1, 2026 - March 31, 2026)</t>
    </r>
  </si>
  <si>
    <t>Section 8-103B/8-104 (EEPS) Cost Category</t>
  </si>
  <si>
    <r>
      <rPr>
        <b/>
        <sz val="10"/>
        <color rgb="FFFF0000"/>
        <rFont val="Century Gothic"/>
        <family val="2"/>
      </rPr>
      <t xml:space="preserve"> </t>
    </r>
    <r>
      <rPr>
        <b/>
        <sz val="10"/>
        <color rgb="FFFFFFFF"/>
        <rFont val="Century Gothic"/>
        <family val="2"/>
      </rPr>
      <t>2026
Actual Costs YTD</t>
    </r>
  </si>
  <si>
    <t>Program Costs by Sector</t>
  </si>
  <si>
    <t>C&amp;I Programs (Private Sector)</t>
  </si>
  <si>
    <t xml:space="preserve">Public Sector Programs </t>
  </si>
  <si>
    <t>Market Transformation Programs</t>
  </si>
  <si>
    <t>Third Party Programs (Beginning in 2019)</t>
  </si>
  <si>
    <r>
      <t>Total Nicor Gas</t>
    </r>
    <r>
      <rPr>
        <b/>
        <sz val="10"/>
        <color theme="1"/>
        <rFont val="Century Gothic"/>
        <family val="2"/>
      </rPr>
      <t xml:space="preserve"> Program Costs</t>
    </r>
  </si>
  <si>
    <t>Portfolio-Level Costs by Portfolio Cost Category (Section 8-103B/8-104 EEPS)</t>
  </si>
  <si>
    <t xml:space="preserve">Demonstration of Breakthrough
Equipment and Devices Costs </t>
  </si>
  <si>
    <t>Market Development Initiative</t>
  </si>
  <si>
    <t xml:space="preserve"> </t>
  </si>
  <si>
    <t>Evaluation Costs</t>
  </si>
  <si>
    <t>Marketing Costs (including Education and Outreach)</t>
  </si>
  <si>
    <t xml:space="preserve">Portfolio Administrative Costs </t>
  </si>
  <si>
    <r>
      <t>Total Nicor Gas</t>
    </r>
    <r>
      <rPr>
        <b/>
        <sz val="10"/>
        <color theme="1"/>
        <rFont val="Century Gothic"/>
        <family val="2"/>
      </rPr>
      <t xml:space="preserve"> Portfolio-Level Costs</t>
    </r>
  </si>
  <si>
    <r>
      <t>Total Nicor Gas</t>
    </r>
    <r>
      <rPr>
        <b/>
        <sz val="10"/>
        <rFont val="Century Gothic"/>
        <family val="2"/>
      </rPr>
      <t xml:space="preserve"> Program and Portfolio-Level Section 8-103B/8-104 (EEPS) Costs</t>
    </r>
  </si>
  <si>
    <r>
      <rPr>
        <b/>
        <sz val="11"/>
        <color rgb="FF000000"/>
        <rFont val="Century Gothic"/>
        <family val="2"/>
      </rPr>
      <t>Northern Illinois Gas Company dba Nicor Gas Company Section 8-103B/8-104 (EEPS) Costs</t>
    </r>
    <r>
      <rPr>
        <b/>
        <sz val="11"/>
        <color rgb="FFFF0000"/>
        <rFont val="Century Gothic"/>
        <family val="2"/>
      </rPr>
      <t>  First Quarter 2026 (January 1, 2026 - March 31, 2026)</t>
    </r>
  </si>
  <si>
    <t>Overall Total Costs</t>
  </si>
  <si>
    <t>2026
Actual Costs YTD</t>
  </si>
  <si>
    <t>Tab 3: Historical Energy Saved</t>
  </si>
  <si>
    <t>Final Draft (updated 4-27-26)</t>
  </si>
  <si>
    <r>
      <t xml:space="preserve">Instructions:
</t>
    </r>
    <r>
      <rPr>
        <sz val="11"/>
        <color theme="1"/>
        <rFont val="Century Gothic"/>
        <family val="2"/>
      </rPr>
      <t>*Each Program Administrator will fill out the historical "Energy Saved" table for Quarterly Reports. The "IL Department of Commerce Energy Saved" historical table may also be added to each utility's Quarterly Report.
*Program Administrators are encouraged to provide source references for greater transparency.</t>
    </r>
  </si>
  <si>
    <r>
      <rPr>
        <b/>
        <sz val="11"/>
        <color rgb="FF000000"/>
        <rFont val="Century Gothic"/>
        <family val="2"/>
      </rPr>
      <t xml:space="preserve">Northern Illinois Gas Company Section 8-103B/8-104 (EEPS) Energy Saved (therms) as of </t>
    </r>
    <r>
      <rPr>
        <b/>
        <sz val="11"/>
        <color rgb="FFFF0000"/>
        <rFont val="Century Gothic"/>
        <family val="2"/>
      </rPr>
      <t>First Quarter 2026 (January 1, 2026 - March 31, 2026)</t>
    </r>
  </si>
  <si>
    <t>IL Department of Commerce and Economic Opportunity Energy Saved (therms) </t>
  </si>
  <si>
    <t>Program Year</t>
  </si>
  <si>
    <t>Evaluation Status
(Ex Ante, Verified***, or ICC Approved)</t>
  </si>
  <si>
    <t>Net Energy Savings Achieved
(Therms)</t>
  </si>
  <si>
    <t>Original Plan Savings Goal** (Therms)</t>
  </si>
  <si>
    <t>Net Energy Savings Goal* (Therms)</t>
  </si>
  <si>
    <t>% of Net Energy Savings Goal Achieved</t>
  </si>
  <si>
    <t>Department</t>
  </si>
  <si>
    <t>EPY1</t>
  </si>
  <si>
    <t>EPY2</t>
  </si>
  <si>
    <t>EPY3</t>
  </si>
  <si>
    <t>EPY4/
GPY1</t>
  </si>
  <si>
    <t>EPY5/
GPY2</t>
  </si>
  <si>
    <t>EPY6/
GPY3</t>
  </si>
  <si>
    <t>EPY7/
GPY4</t>
  </si>
  <si>
    <t>EPY8/
GPY5</t>
  </si>
  <si>
    <t>EPY9/
GPY6*</t>
  </si>
  <si>
    <t>EPY1- 6/1/08-5/31/09</t>
  </si>
  <si>
    <t>Net Savings Achieved (MWh or therms)</t>
  </si>
  <si>
    <t>EPY2- 6/1/09-5/31/10</t>
  </si>
  <si>
    <t>Evaluation Status (Ex Ante, Verified**, or ICC Approved)</t>
  </si>
  <si>
    <t>ICC Approved</t>
  </si>
  <si>
    <t>Verified</t>
  </si>
  <si>
    <t>EPY3- 6/1/10-5/31/11</t>
  </si>
  <si>
    <t>Source</t>
  </si>
  <si>
    <t>Docket 14-0594</t>
  </si>
  <si>
    <t>Docket 14-0595</t>
  </si>
  <si>
    <t>Docket 15-0296</t>
  </si>
  <si>
    <t>EPY7/GPY4 DCEO Cost Effectiveness Summary Report, p. 7.</t>
  </si>
  <si>
    <t>EPY8-EPY9/GPY5-GPY6 DCEO Navigant Evaluation Report, p. 3.   </t>
  </si>
  <si>
    <t>Electric Plan 1 Total</t>
  </si>
  <si>
    <t>EPY4/GPY1- 6/1/11-5/31/12</t>
  </si>
  <si>
    <t>EPY5/GPY2- 6/1/12-5/31/13</t>
  </si>
  <si>
    <t>*Electric Program Year 9 (EPY9) and Gas Program Year 6 (GPY6) covers energy efficiency programs offered from June 1, 2016 to May 31, 2017.</t>
  </si>
  <si>
    <t>EPY6/GPY3- 6/1/13-5/31/14</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</si>
  <si>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</si>
  <si>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Electric Plan 2/Gas Plan 1 Total</t>
  </si>
  <si>
    <t>EPY7/GPY4- 6/1/14-5/31/15</t>
  </si>
  <si>
    <t>EPY8/GPY5- 6/1/15-5/31/16</t>
  </si>
  <si>
    <t>EPY9/GPY6- 6/1/16-12/31/17</t>
  </si>
  <si>
    <t>Electric Plan 3/Gas Plan 2 Total</t>
  </si>
  <si>
    <t>Ex Ante</t>
  </si>
  <si>
    <t>2018-2021 Plan Total</t>
  </si>
  <si>
    <t>2022-2025 Plan Total</t>
  </si>
  <si>
    <t>2026-2029 Plan Total</t>
  </si>
  <si>
    <t>*Net Energy Savings Goal refers to the most updated portfolio-level savings goal. In the case of Section 8-104 programs, the values in this column should match the Adjusted Energy Savings Goal contained in the Program Administrator's updated Adjustable Savings Goal Template.</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</si>
  <si>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</si>
  <si>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</si>
  <si>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Tab 4: Historical Other - Environmental and Economic Impacts</t>
  </si>
  <si>
    <t>Final Draft (updated 4-28-26)</t>
  </si>
  <si>
    <r>
      <rPr>
        <b/>
        <sz val="11"/>
        <color theme="1"/>
        <rFont val="Century Gothic"/>
        <family val="2"/>
      </rPr>
      <t>Instructions:</t>
    </r>
    <r>
      <rPr>
        <sz val="11"/>
        <color theme="1"/>
        <rFont val="Century Gothic"/>
        <family val="2"/>
      </rPr>
      <t xml:space="preserve">
*Each Program Administrator should complete the Environmental and Economic Impacts table for Quarterly Reports.
*Each Program Administrator should include a footnote to explain how performance metrics are derived (for example: the calculation for "Direct Portfolio Jobs.")</t>
    </r>
  </si>
  <si>
    <r>
      <rPr>
        <b/>
        <sz val="11"/>
        <color rgb="FF000000"/>
        <rFont val="Century Gothic"/>
        <family val="2"/>
      </rPr>
      <t>Environmental and Economic Impacts for the Northern Illinois Gas Company dba Nicor Gas Company Service Territory as of First</t>
    </r>
    <r>
      <rPr>
        <b/>
        <sz val="11"/>
        <color rgb="FFFF0000"/>
        <rFont val="Century Gothic"/>
        <family val="2"/>
      </rPr>
      <t xml:space="preserve"> Quarter 2026 (January 1, 2026 - March 31, 2026)</t>
    </r>
  </si>
  <si>
    <t>Performance Metrics (Equivalents)*</t>
  </si>
  <si>
    <t>EPY9/
GPY6****</t>
  </si>
  <si>
    <t>Net Energy Savings Achieved (therms)**</t>
  </si>
  <si>
    <t>Not applicable</t>
  </si>
  <si>
    <t>Carbon reduction (tons)</t>
  </si>
  <si>
    <t>Cars removed from the road*</t>
  </si>
  <si>
    <t>Acres of trees planted*</t>
  </si>
  <si>
    <t>Number of homes powered for 1 year*</t>
  </si>
  <si>
    <t>Direct Portfolio Jobs</t>
  </si>
  <si>
    <t>Not Available</t>
  </si>
  <si>
    <t>Income qualified homes served***</t>
  </si>
  <si>
    <t>*Unless otherwise noted, performance metrics for carbon reduction, cars removed from the road, homes powered and acres of trees planted are derived from the U.S. EPA Greenhouse Gas Equivalencies Calculator: https://www.epa.gov/energy/greenhouse-gas-equivalencies-calculator</t>
  </si>
  <si>
    <t>**This includes Sections 8-103, 8-103B, 8-104, and 16-111.5B savings achieved.  In addition, this includes Illinois Department of Commerce and Economic Opportunity program savings achieved through May 31, 2017.</t>
  </si>
  <si>
    <t>***To the extent the portfolio offers a low income program and tracks participation. Low income customers were previously served by the IL Department of Commerce and Economic Opportunity until May 31, 2017. Utilities began serving both low income and public sector customers on June 1, 2017.</t>
  </si>
  <si>
    <t>****Electric Program Year 9 (EPY9) and Gas Program Year 6 (GPY6) covers energy efficiency programs offered from June 1, 2016 to December 31, 2017.</t>
  </si>
  <si>
    <t>Tab 5: CPAS Progress</t>
  </si>
  <si>
    <t>Final Draft (updated 4-24-26)</t>
  </si>
  <si>
    <r>
      <rPr>
        <b/>
        <sz val="11"/>
        <color theme="1"/>
        <rFont val="Century Gothic"/>
        <family val="2"/>
      </rPr>
      <t>Instructions:</t>
    </r>
    <r>
      <rPr>
        <sz val="11"/>
        <color theme="1"/>
        <rFont val="Century Gothic"/>
        <family val="2"/>
      </rPr>
      <t xml:space="preserve">
*The electric utilities Ameren Illinois and ComEd should complete the CPAS and AAIG Progress Ex Ante Results table in Quarterly Reports.</t>
    </r>
  </si>
  <si>
    <t>Color Coded Key:</t>
  </si>
  <si>
    <t>Reported items</t>
  </si>
  <si>
    <t>Statutory and/or approved plan inputs</t>
  </si>
  <si>
    <t>Calculations</t>
  </si>
  <si>
    <r>
      <rPr>
        <b/>
        <sz val="11"/>
        <color rgb="FF000000"/>
        <rFont val="Century Gothic"/>
        <family val="2"/>
      </rPr>
      <t xml:space="preserve">Northern Illinois Gas Company dba Nicor Gas Company CPAS and AAIG Progress Ex Ante Results - Section 8-103B Portfolio  </t>
    </r>
    <r>
      <rPr>
        <b/>
        <sz val="11"/>
        <color rgb="FFFF0000"/>
        <rFont val="Century Gothic"/>
        <family val="2"/>
      </rPr>
      <t>First  Quarter 2026 (January 1, 2026 - March 31, 2026)</t>
    </r>
  </si>
  <si>
    <r>
      <t xml:space="preserve">Cumulative Persisting Annual Savings (CPAS) Goal Progress </t>
    </r>
    <r>
      <rPr>
        <b/>
        <sz val="11"/>
        <color rgb="FFFF0000"/>
        <rFont val="Century Gothic"/>
        <family val="2"/>
      </rPr>
      <t>[Utility to Add Year and Quarter]</t>
    </r>
  </si>
  <si>
    <t>a</t>
  </si>
  <si>
    <t>Current Year CPAS Goal (% of Eligible 2014-2016 Average Annual Sales)</t>
  </si>
  <si>
    <t>ICC approved plan compliance filing</t>
  </si>
  <si>
    <t>b</t>
  </si>
  <si>
    <t>Baseline - 2014-2016 Average Annual Sales Less Exempt Customers (MWh)</t>
  </si>
  <si>
    <t>c</t>
  </si>
  <si>
    <t>Current Year CPAS Goal (MWh)</t>
  </si>
  <si>
    <t>= a * b</t>
  </si>
  <si>
    <t>d</t>
  </si>
  <si>
    <t>CPAS Achieved at End of Previous Year (MWh)</t>
  </si>
  <si>
    <t>verification report for previous year</t>
  </si>
  <si>
    <t>Savings Expiring in Current Year</t>
  </si>
  <si>
    <t>e</t>
  </si>
  <si>
    <t>2012-2017 Legacy Savings Persisting in Current Year (% of Sales)</t>
  </si>
  <si>
    <t>statute</t>
  </si>
  <si>
    <t>f</t>
  </si>
  <si>
    <t>2012-2017 Legacy Savings Persisting in Previous Year (% of Sales)</t>
  </si>
  <si>
    <t>g</t>
  </si>
  <si>
    <t>2012-2017 Legacy Savings Expiring in Current Year (% of Sales)</t>
  </si>
  <si>
    <t>= f - e</t>
  </si>
  <si>
    <t>h</t>
  </si>
  <si>
    <t>2012-2017 Legacy Savings Expiring in Current Year (MWh)</t>
  </si>
  <si>
    <t>= g * b</t>
  </si>
  <si>
    <t>i</t>
  </si>
  <si>
    <t>Savings from Measures Installed post-2017 Expiring in Current Year (MWh)</t>
  </si>
  <si>
    <t>j</t>
  </si>
  <si>
    <t>Total Savings Expiring in Current Year (MWh)</t>
  </si>
  <si>
    <t>= h + i</t>
  </si>
  <si>
    <t>k</t>
  </si>
  <si>
    <t>New Annual Savings Needed to Meet Current Year CPAS Goal (MWh)</t>
  </si>
  <si>
    <t>= c - d + j</t>
  </si>
  <si>
    <t>l</t>
  </si>
  <si>
    <t>New Annual Savings this Quarter (MWh)</t>
  </si>
  <si>
    <t>utility report</t>
  </si>
  <si>
    <t>m</t>
  </si>
  <si>
    <t>New Annual Savings this YTD (MWh)</t>
  </si>
  <si>
    <t>sum of utility reports for all quarters to date</t>
  </si>
  <si>
    <t>n</t>
  </si>
  <si>
    <t>New Annual Savings YTD as % Needed to Meet Current Year CPAS Goal</t>
  </si>
  <si>
    <t>= m / k</t>
  </si>
  <si>
    <t>Applicable Annual Incremental Goal (AAIG) Progress</t>
  </si>
  <si>
    <t>o</t>
  </si>
  <si>
    <t>Previous Year's CPAS Goal (% of Sales)</t>
  </si>
  <si>
    <t>p</t>
  </si>
  <si>
    <t>Previous Year's CPAS Goal (MWh)</t>
  </si>
  <si>
    <t>= o * b</t>
  </si>
  <si>
    <t>q</t>
  </si>
  <si>
    <t>Current Year Applicable Annual Incremental Goal (MWh)</t>
  </si>
  <si>
    <t>= c - p</t>
  </si>
  <si>
    <t>r</t>
  </si>
  <si>
    <t>New Savings Required to Meet AAIG (MWh)</t>
  </si>
  <si>
    <t>= q + j</t>
  </si>
  <si>
    <t>s</t>
  </si>
  <si>
    <t>New Savings Achieved YTD (MWh)</t>
  </si>
  <si>
    <t>same as "m"</t>
  </si>
  <si>
    <t>t</t>
  </si>
  <si>
    <t>Expiring savings that have to be offset before counting progress towards AAIG (MWh)</t>
  </si>
  <si>
    <t>= j</t>
  </si>
  <si>
    <t>u</t>
  </si>
  <si>
    <t>Progress towards AAIG (after offsetting expiring savings) - MWh YTD</t>
  </si>
  <si>
    <t>= s - t</t>
  </si>
  <si>
    <t>v</t>
  </si>
  <si>
    <t>Progress towards AAIG (after offsetting expiring savings) - % YTD</t>
  </si>
  <si>
    <t>= u / q</t>
  </si>
  <si>
    <t>Tab 6: Historical Costs</t>
  </si>
  <si>
    <t>Final (updated 4-27-26)</t>
  </si>
  <si>
    <r>
      <t xml:space="preserve">Instructions:
</t>
    </r>
    <r>
      <rPr>
        <sz val="11"/>
        <color theme="1"/>
        <rFont val="Century Gothic"/>
        <family val="2"/>
      </rPr>
      <t xml:space="preserve">*Each Program Administrator will fill out the "Historical Energy Efficiency Costs" table for Quarterly Reports. 
*For Costs, each Program Administrator should include actual costs incurred from the beginning of the Program Year through the end of the applicable quarter or Program Year, regardless of what Program Year the costs are associated with. Costs include both Program and Portfolio-Level Costs as well as On-Bill Financing costs.
*Program Administrators should add a footnote specifying if there are non-rider energy efficiency costs that are not reported in the Quarterly Reports.  </t>
    </r>
  </si>
  <si>
    <r>
      <rPr>
        <b/>
        <sz val="11"/>
        <color rgb="FF000000"/>
        <rFont val="Century Gothic"/>
        <family val="2"/>
      </rPr>
      <t xml:space="preserve">[Nicor Gas] Service Territory Historical Energy Efficiency Costs as of </t>
    </r>
    <r>
      <rPr>
        <b/>
        <sz val="11"/>
        <color rgb="FFFF0000"/>
        <rFont val="Century Gothic"/>
        <family val="2"/>
      </rPr>
      <t>First Quarter 2026 (January 1, 2026 - March 31, 2026)</t>
    </r>
  </si>
  <si>
    <t>Rider 30 Costs</t>
  </si>
  <si>
    <t>Rider 31 Costs</t>
  </si>
  <si>
    <r>
      <t xml:space="preserve">Actual </t>
    </r>
    <r>
      <rPr>
        <b/>
        <sz val="11"/>
        <color rgb="FFFF0000"/>
        <rFont val="Century Gothic"/>
        <family val="2"/>
      </rPr>
      <t>[Utility]</t>
    </r>
    <r>
      <rPr>
        <b/>
        <sz val="11"/>
        <color theme="0"/>
        <rFont val="Century Gothic"/>
        <family val="2"/>
      </rPr>
      <t xml:space="preserve"> EEPS Costs</t>
    </r>
  </si>
  <si>
    <t>Actual DCEO EEPS Costs</t>
  </si>
  <si>
    <r>
      <t>Total Actual EEPS Costs (</t>
    </r>
    <r>
      <rPr>
        <b/>
        <sz val="11"/>
        <color rgb="FFFF0000"/>
        <rFont val="Century Gothic"/>
        <family val="2"/>
      </rPr>
      <t>[Utility]</t>
    </r>
    <r>
      <rPr>
        <b/>
        <sz val="11"/>
        <color theme="0"/>
        <rFont val="Century Gothic"/>
        <family val="2"/>
      </rPr>
      <t xml:space="preserve"> + DCEO)</t>
    </r>
  </si>
  <si>
    <t>Actual Section 16-111.5B Costs</t>
  </si>
  <si>
    <t>Total Actual EEPS + Section 16-111.5B Costs</t>
  </si>
  <si>
    <r>
      <t xml:space="preserve">Actual </t>
    </r>
    <r>
      <rPr>
        <b/>
        <sz val="11"/>
        <color rgb="FFFF0000"/>
        <rFont val="Century Gothic"/>
        <family val="2"/>
      </rPr>
      <t>[Utility]</t>
    </r>
    <r>
      <rPr>
        <b/>
        <sz val="11"/>
        <color theme="0"/>
        <rFont val="Century Gothic"/>
        <family val="2"/>
      </rPr>
      <t xml:space="preserve"> EEPS Costs YTD</t>
    </r>
  </si>
  <si>
    <r>
      <t xml:space="preserve">Approved </t>
    </r>
    <r>
      <rPr>
        <b/>
        <sz val="11"/>
        <color rgb="FFFF0000"/>
        <rFont val="Century Gothic"/>
        <family val="2"/>
      </rPr>
      <t>[Utility]</t>
    </r>
    <r>
      <rPr>
        <b/>
        <sz val="11"/>
        <color theme="0"/>
        <rFont val="Century Gothic"/>
        <family val="2"/>
      </rPr>
      <t xml:space="preserve"> EEPS Budget</t>
    </r>
  </si>
  <si>
    <t>Source: YE Reconciliations and PeopleSoft Queries</t>
  </si>
  <si>
    <t>2019 - Thru 2019.12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</si>
</sst>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
    <numFmt numFmtId="165" formatCode="_(&quot;$&quot;* #,##0_);_(&quot;$&quot;* \(#,##0\);_(&quot;$&quot;* &quot;-&quot;??_);_(@_)"/>
    <numFmt numFmtId="166" formatCode="_(* #,##0_);_(* \(#,##0\);_(* &quot;-&quot;??_);_(@_)"/>
    <numFmt numFmtId="167" formatCode="_(* #,##0_);_(* \(#,##0\);_(* &quot;-&quot;???_);_(@_)"/>
    <numFmt numFmtId="168" formatCode="&quot;$&quot;#,##0"/>
  </numFmts>
  <fonts count="36">
    <font>
      <sz val="11"/>
      <color theme="1"/>
      <name val="Aptos Narrow"/>
      <family val="2"/>
      <scheme val="minor"/>
    </font>
    <font>
      <sz val="11"/>
      <color theme="1"/>
      <name val="Aptos Narrow"/>
      <family val="2"/>
      <scheme val="minor"/>
    </font>
    <font>
      <u/>
      <sz val="11"/>
      <color theme="10"/>
      <name val="Aptos Narrow"/>
      <family val="2"/>
      <scheme val="minor"/>
    </font>
    <font>
      <b/>
      <sz val="11"/>
      <color theme="1"/>
      <name val="Century Gothic"/>
      <family val="2"/>
    </font>
    <font>
      <sz val="11"/>
      <color theme="1"/>
      <name val="Century Gothic"/>
      <family val="2"/>
    </font>
    <font>
      <sz val="10"/>
      <color theme="1"/>
      <name val="Century Gothic"/>
      <family val="2"/>
    </font>
    <font>
      <b/>
      <sz val="11"/>
      <color rgb="FFFF0000"/>
      <name val="Century Gothic"/>
      <family val="2"/>
    </font>
    <font>
      <b/>
      <sz val="10"/>
      <color indexed="9"/>
      <name val="Century Gothic"/>
      <family val="2"/>
    </font>
    <font>
      <sz val="10"/>
      <color theme="1"/>
      <name val="Aptos Narrow"/>
      <family val="2"/>
      <scheme val="minor"/>
    </font>
    <font>
      <b/>
      <sz val="10"/>
      <name val="Century Gothic"/>
      <family val="2"/>
    </font>
    <font>
      <sz val="10"/>
      <name val="Century Gothic"/>
      <family val="2"/>
    </font>
    <font>
      <i/>
      <sz val="10"/>
      <name val="Century Gothic"/>
      <family val="2"/>
    </font>
    <font>
      <b/>
      <sz val="10"/>
      <color rgb="FFFF0000"/>
      <name val="Century Gothic"/>
      <family val="2"/>
    </font>
    <font>
      <b/>
      <sz val="10"/>
      <color theme="0"/>
      <name val="Century Gothic"/>
      <family val="2"/>
    </font>
    <font>
      <b/>
      <sz val="10"/>
      <color theme="1"/>
      <name val="Century Gothic"/>
      <family val="2"/>
    </font>
    <font>
      <b/>
      <sz val="11"/>
      <name val="Century Gothic"/>
      <family val="2"/>
    </font>
    <font>
      <b/>
      <sz val="14"/>
      <color theme="0"/>
      <name val="Arial"/>
      <family val="2"/>
    </font>
    <font>
      <sz val="11"/>
      <color rgb="FFCC0033"/>
      <name val="Century Gothic"/>
      <family val="2"/>
    </font>
    <font>
      <b/>
      <sz val="11"/>
      <color theme="0"/>
      <name val="Century Gothic"/>
      <family val="2"/>
    </font>
    <font>
      <sz val="11"/>
      <name val="Century Gothic"/>
      <family val="2"/>
    </font>
    <font>
      <u/>
      <sz val="11"/>
      <color theme="10"/>
      <name val="Century Gothic"/>
      <family val="2"/>
    </font>
    <font>
      <sz val="11"/>
      <color rgb="FF000000"/>
      <name val="Century Gothic"/>
      <family val="2"/>
    </font>
    <font>
      <b/>
      <sz val="11"/>
      <color rgb="FF000000"/>
      <name val="Century Gothic"/>
      <family val="2"/>
    </font>
    <font>
      <sz val="11"/>
      <color indexed="8"/>
      <name val="Calibri"/>
      <family val="2"/>
    </font>
    <font>
      <b/>
      <sz val="11"/>
      <color indexed="9"/>
      <name val="Century Gothic"/>
      <family val="2"/>
    </font>
    <font>
      <i/>
      <sz val="10"/>
      <color theme="1"/>
      <name val="Century Gothic"/>
      <family val="2"/>
    </font>
    <font>
      <b/>
      <sz val="10"/>
      <color indexed="8"/>
      <name val="Century Gothic"/>
      <family val="2"/>
    </font>
    <font>
      <i/>
      <sz val="10"/>
      <color indexed="8"/>
      <name val="Century Gothic"/>
      <family val="2"/>
    </font>
    <font>
      <u/>
      <sz val="10"/>
      <color theme="10"/>
      <name val="Century Gothic"/>
      <family val="2"/>
    </font>
    <font>
      <b/>
      <sz val="14"/>
      <name val="Aptos Narrow"/>
      <family val="2"/>
      <scheme val="minor"/>
    </font>
    <font>
      <b/>
      <sz val="12"/>
      <color theme="1"/>
      <name val="Aptos Narrow"/>
      <family val="2"/>
      <scheme val="minor"/>
    </font>
    <font>
      <b/>
      <sz val="14"/>
      <color rgb="FF0070C0"/>
      <name val="Aptos Narrow"/>
      <family val="2"/>
      <scheme val="minor"/>
    </font>
    <font>
      <b/>
      <i/>
      <sz val="11"/>
      <color theme="1"/>
      <name val="Century Gothic"/>
      <family val="2"/>
    </font>
    <font>
      <i/>
      <sz val="11"/>
      <color theme="1"/>
      <name val="Century Gothic"/>
      <family val="2"/>
    </font>
    <font>
      <b/>
      <i/>
      <sz val="11"/>
      <color rgb="FFFF0000"/>
      <name val="Aptos Narrow"/>
      <family val="2"/>
      <scheme val="minor"/>
    </font>
    <font>
      <b/>
      <sz val="10"/>
      <color rgb="FFFFFFFF"/>
      <name val="Century Gothic"/>
      <family val="2"/>
    </font>
  </fonts>
  <fills count="15">
    <fill>
      <patternFill patternType="none"/>
    </fill>
    <fill>
      <patternFill patternType="gray125"/>
    </fill>
    <fill>
      <patternFill patternType="solid">
        <fgColor rgb="FF656565"/>
        <bgColor indexed="64"/>
      </patternFill>
    </fill>
    <fill>
      <patternFill patternType="solid">
        <fgColor theme="0" tint="-4.9989318521683403E-2"/>
        <bgColor indexed="64"/>
      </patternFill>
    </fill>
    <fill>
      <patternFill patternType="solid">
        <fgColor rgb="FFCACACA"/>
        <bgColor indexed="64"/>
      </patternFill>
    </fill>
    <fill>
      <patternFill patternType="solid">
        <fgColor theme="0" tint="-0.14999847407452621"/>
        <bgColor indexed="64"/>
      </patternFill>
    </fill>
    <fill>
      <patternFill patternType="solid">
        <fgColor rgb="FFD9D9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C000"/>
        <bgColor indexed="64"/>
      </patternFill>
    </fill>
    <fill>
      <patternFill patternType="solid">
        <fgColor theme="8" tint="0.59999389629810485"/>
        <bgColor indexed="64"/>
      </patternFill>
    </fill>
    <fill>
      <patternFill patternType="solid">
        <fgColor theme="1" tint="0.34998626667073579"/>
        <bgColor indexed="64"/>
      </patternFill>
    </fill>
  </fills>
  <borders count="13">
    <border>
      <left/>
      <right/>
      <top/>
      <bottom/>
      <diagonal/>
    </border>
    <border>
      <left style="thin">
        <color indexed="64"/>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top/>
      <bottom/>
      <diagonal/>
    </border>
    <border>
      <left/>
      <right style="thin">
        <color indexed="64"/>
      </right>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23" fillId="0" borderId="0"/>
  </cellStyleXfs>
  <cellXfs count="247">
    <xf numFmtId="0" fontId="0" fillId="0" borderId="0" xfId="0"/>
    <xf numFmtId="0" fontId="3" fillId="0" borderId="0" xfId="0" applyFont="1"/>
    <xf numFmtId="0" fontId="3" fillId="0" borderId="0" xfId="0" applyFont="1" applyAlignment="1">
      <alignment wrapText="1"/>
    </xf>
    <xf numFmtId="0" fontId="5" fillId="0" borderId="0" xfId="0" applyFont="1" applyAlignment="1">
      <alignment horizontal="left" vertical="center" wrapText="1"/>
    </xf>
    <xf numFmtId="0" fontId="7" fillId="2" borderId="7" xfId="0" applyFont="1" applyFill="1" applyBorder="1" applyAlignment="1">
      <alignment horizontal="center" vertical="center" wrapText="1"/>
    </xf>
    <xf numFmtId="0" fontId="8" fillId="0" borderId="0" xfId="0" applyFont="1"/>
    <xf numFmtId="0" fontId="9" fillId="3" borderId="8" xfId="0" applyFont="1" applyFill="1" applyBorder="1" applyAlignment="1">
      <alignment vertical="center" wrapText="1"/>
    </xf>
    <xf numFmtId="0" fontId="9" fillId="3" borderId="9" xfId="0" applyFont="1" applyFill="1" applyBorder="1" applyAlignment="1">
      <alignment vertical="center" wrapText="1"/>
    </xf>
    <xf numFmtId="0" fontId="9" fillId="3" borderId="10" xfId="0" applyFont="1" applyFill="1" applyBorder="1" applyAlignment="1">
      <alignment vertical="center" wrapText="1"/>
    </xf>
    <xf numFmtId="0" fontId="10" fillId="0" borderId="7" xfId="0" applyFont="1" applyBorder="1" applyAlignment="1">
      <alignment horizontal="left" vertical="center" wrapText="1"/>
    </xf>
    <xf numFmtId="3" fontId="10" fillId="0" borderId="7" xfId="0" applyNumberFormat="1" applyFont="1" applyBorder="1" applyAlignment="1">
      <alignment horizontal="right" vertical="center" wrapText="1"/>
    </xf>
    <xf numFmtId="164" fontId="10" fillId="0" borderId="7" xfId="3" applyNumberFormat="1" applyFont="1" applyFill="1" applyBorder="1" applyAlignment="1">
      <alignment horizontal="center" vertical="center" wrapText="1"/>
    </xf>
    <xf numFmtId="165" fontId="10" fillId="0" borderId="7" xfId="0" applyNumberFormat="1" applyFont="1" applyBorder="1" applyAlignment="1">
      <alignment vertical="center"/>
    </xf>
    <xf numFmtId="164" fontId="10" fillId="0" borderId="7" xfId="0" applyNumberFormat="1" applyFont="1" applyBorder="1" applyAlignment="1">
      <alignment horizontal="center" vertical="center"/>
    </xf>
    <xf numFmtId="3" fontId="10" fillId="0" borderId="7" xfId="0" applyNumberFormat="1" applyFont="1" applyBorder="1" applyAlignment="1">
      <alignment horizontal="right" wrapText="1"/>
    </xf>
    <xf numFmtId="0" fontId="10" fillId="0" borderId="7" xfId="0" applyFont="1" applyBorder="1" applyAlignment="1">
      <alignment horizontal="left" wrapText="1"/>
    </xf>
    <xf numFmtId="3" fontId="10" fillId="0" borderId="7" xfId="0" applyNumberFormat="1" applyFont="1" applyBorder="1" applyAlignment="1">
      <alignment horizontal="center" vertical="center" wrapText="1"/>
    </xf>
    <xf numFmtId="9" fontId="10" fillId="0" borderId="7" xfId="0" applyNumberFormat="1" applyFont="1" applyBorder="1" applyAlignment="1">
      <alignment horizontal="center" vertical="center"/>
    </xf>
    <xf numFmtId="0" fontId="9" fillId="4" borderId="7" xfId="0" applyFont="1" applyFill="1" applyBorder="1" applyAlignment="1">
      <alignment horizontal="left" vertical="center" wrapText="1"/>
    </xf>
    <xf numFmtId="3" fontId="9" fillId="4" borderId="7" xfId="0" applyNumberFormat="1" applyFont="1" applyFill="1" applyBorder="1" applyAlignment="1">
      <alignment horizontal="right" vertical="center"/>
    </xf>
    <xf numFmtId="164" fontId="9" fillId="4" borderId="7" xfId="3" applyNumberFormat="1" applyFont="1" applyFill="1" applyBorder="1" applyAlignment="1">
      <alignment horizontal="center" vertical="center"/>
    </xf>
    <xf numFmtId="165" fontId="9" fillId="4" borderId="7" xfId="0" applyNumberFormat="1" applyFont="1" applyFill="1" applyBorder="1" applyAlignment="1">
      <alignment vertical="center"/>
    </xf>
    <xf numFmtId="0" fontId="11" fillId="5" borderId="7" xfId="0" applyFont="1" applyFill="1" applyBorder="1" applyAlignment="1">
      <alignment horizontal="right" vertical="center" wrapText="1"/>
    </xf>
    <xf numFmtId="166" fontId="10" fillId="5" borderId="7" xfId="1" applyNumberFormat="1" applyFont="1" applyFill="1" applyBorder="1" applyAlignment="1">
      <alignment horizontal="right" vertical="center" wrapText="1"/>
    </xf>
    <xf numFmtId="3" fontId="10" fillId="5" borderId="7" xfId="0" applyNumberFormat="1" applyFont="1" applyFill="1" applyBorder="1" applyAlignment="1">
      <alignment horizontal="center" vertical="center" wrapText="1"/>
    </xf>
    <xf numFmtId="165" fontId="10" fillId="6" borderId="7" xfId="0" applyNumberFormat="1" applyFont="1" applyFill="1" applyBorder="1" applyAlignment="1">
      <alignment vertical="center"/>
    </xf>
    <xf numFmtId="166" fontId="10" fillId="5" borderId="7" xfId="0" applyNumberFormat="1" applyFont="1" applyFill="1" applyBorder="1" applyAlignment="1">
      <alignment horizontal="right" vertical="center" wrapText="1"/>
    </xf>
    <xf numFmtId="3" fontId="9" fillId="3" borderId="9" xfId="0" applyNumberFormat="1" applyFont="1" applyFill="1" applyBorder="1" applyAlignment="1">
      <alignment vertical="center" wrapText="1"/>
    </xf>
    <xf numFmtId="3" fontId="10" fillId="0" borderId="7" xfId="1" applyNumberFormat="1" applyFont="1" applyBorder="1" applyAlignment="1">
      <alignment horizontal="right" vertical="center"/>
    </xf>
    <xf numFmtId="164" fontId="10" fillId="0" borderId="7" xfId="3" applyNumberFormat="1" applyFont="1" applyBorder="1" applyAlignment="1">
      <alignment horizontal="center" vertical="center" wrapText="1"/>
    </xf>
    <xf numFmtId="0" fontId="9" fillId="0" borderId="7" xfId="0" applyFont="1" applyBorder="1" applyAlignment="1">
      <alignment horizontal="left" vertical="center" wrapText="1"/>
    </xf>
    <xf numFmtId="3" fontId="10" fillId="0" borderId="7" xfId="1" applyNumberFormat="1" applyFont="1" applyBorder="1" applyAlignment="1">
      <alignment horizontal="center" vertical="center"/>
    </xf>
    <xf numFmtId="165" fontId="10" fillId="0" borderId="7" xfId="0" quotePrefix="1" applyNumberFormat="1" applyFont="1" applyBorder="1" applyAlignment="1">
      <alignment vertical="center"/>
    </xf>
    <xf numFmtId="0" fontId="0" fillId="0" borderId="7" xfId="0" applyBorder="1" applyAlignment="1">
      <alignment vertical="center"/>
    </xf>
    <xf numFmtId="9" fontId="9" fillId="0" borderId="7" xfId="0" applyNumberFormat="1" applyFont="1" applyBorder="1" applyAlignment="1">
      <alignment horizontal="center" vertical="center"/>
    </xf>
    <xf numFmtId="3" fontId="9" fillId="0" borderId="7" xfId="1" applyNumberFormat="1" applyFont="1" applyBorder="1" applyAlignment="1">
      <alignment horizontal="center" vertical="center"/>
    </xf>
    <xf numFmtId="3" fontId="10" fillId="0" borderId="7" xfId="1" applyNumberFormat="1" applyFont="1" applyFill="1" applyBorder="1" applyAlignment="1">
      <alignment vertical="center"/>
    </xf>
    <xf numFmtId="3" fontId="10" fillId="0" borderId="7" xfId="1" applyNumberFormat="1" applyFont="1" applyBorder="1" applyAlignment="1">
      <alignment vertical="center"/>
    </xf>
    <xf numFmtId="3" fontId="9" fillId="4" borderId="7" xfId="0" applyNumberFormat="1" applyFont="1" applyFill="1" applyBorder="1" applyAlignment="1">
      <alignment vertical="center"/>
    </xf>
    <xf numFmtId="0" fontId="9" fillId="0" borderId="7" xfId="0" applyFont="1" applyBorder="1" applyAlignment="1">
      <alignment horizontal="left" vertical="center"/>
    </xf>
    <xf numFmtId="165" fontId="9" fillId="0" borderId="7" xfId="0" applyNumberFormat="1" applyFont="1" applyBorder="1" applyAlignment="1">
      <alignment vertical="center"/>
    </xf>
    <xf numFmtId="0" fontId="9" fillId="4" borderId="7" xfId="0" applyFont="1" applyFill="1" applyBorder="1" applyAlignment="1">
      <alignment horizontal="right" vertical="center"/>
    </xf>
    <xf numFmtId="1" fontId="9" fillId="4" borderId="7" xfId="0" applyNumberFormat="1" applyFont="1" applyFill="1" applyBorder="1" applyAlignment="1">
      <alignment horizontal="center" vertical="center"/>
    </xf>
    <xf numFmtId="0" fontId="9" fillId="3" borderId="7" xfId="0" applyFont="1" applyFill="1" applyBorder="1" applyAlignment="1">
      <alignment horizontal="left" vertical="center" wrapText="1"/>
    </xf>
    <xf numFmtId="0" fontId="9" fillId="3" borderId="7" xfId="0" applyFont="1" applyFill="1" applyBorder="1" applyAlignment="1">
      <alignment horizontal="left" vertical="center"/>
    </xf>
    <xf numFmtId="3" fontId="9" fillId="3" borderId="7" xfId="1" applyNumberFormat="1" applyFont="1" applyFill="1" applyBorder="1" applyAlignment="1">
      <alignment horizontal="center" vertical="center"/>
    </xf>
    <xf numFmtId="9" fontId="9" fillId="3" borderId="7" xfId="0" applyNumberFormat="1" applyFont="1" applyFill="1" applyBorder="1" applyAlignment="1">
      <alignment horizontal="center" vertical="center"/>
    </xf>
    <xf numFmtId="165" fontId="9" fillId="3" borderId="7" xfId="0" applyNumberFormat="1" applyFont="1" applyFill="1" applyBorder="1" applyAlignment="1">
      <alignment vertical="center"/>
    </xf>
    <xf numFmtId="0" fontId="10" fillId="0" borderId="7" xfId="0" applyFont="1" applyBorder="1" applyAlignment="1">
      <alignment horizontal="right" vertical="center"/>
    </xf>
    <xf numFmtId="1" fontId="9" fillId="7" borderId="7" xfId="0" applyNumberFormat="1" applyFont="1" applyFill="1" applyBorder="1" applyAlignment="1">
      <alignment horizontal="center" vertical="center"/>
    </xf>
    <xf numFmtId="165" fontId="5" fillId="0" borderId="7" xfId="2" applyNumberFormat="1" applyFont="1" applyFill="1" applyBorder="1"/>
    <xf numFmtId="165" fontId="10" fillId="0" borderId="7" xfId="2" applyNumberFormat="1" applyFont="1" applyBorder="1" applyAlignment="1">
      <alignment horizontal="right" vertical="center"/>
    </xf>
    <xf numFmtId="0" fontId="9" fillId="8" borderId="7" xfId="0" applyFont="1" applyFill="1" applyBorder="1" applyAlignment="1">
      <alignment horizontal="right"/>
    </xf>
    <xf numFmtId="1" fontId="9" fillId="4" borderId="7" xfId="0" applyNumberFormat="1" applyFont="1" applyFill="1" applyBorder="1" applyAlignment="1">
      <alignment horizontal="center"/>
    </xf>
    <xf numFmtId="165" fontId="9" fillId="8" borderId="7" xfId="2" applyNumberFormat="1" applyFont="1" applyFill="1" applyBorder="1" applyAlignment="1">
      <alignment horizontal="right"/>
    </xf>
    <xf numFmtId="164" fontId="9" fillId="4" borderId="7" xfId="3" applyNumberFormat="1" applyFont="1" applyFill="1" applyBorder="1" applyAlignment="1">
      <alignment horizontal="center"/>
    </xf>
    <xf numFmtId="0" fontId="9" fillId="9" borderId="7" xfId="0" applyFont="1" applyFill="1" applyBorder="1" applyAlignment="1">
      <alignment horizontal="left" vertical="center" wrapText="1"/>
    </xf>
    <xf numFmtId="166" fontId="9" fillId="9" borderId="7" xfId="1" applyNumberFormat="1" applyFont="1" applyFill="1" applyBorder="1" applyAlignment="1">
      <alignment horizontal="right"/>
    </xf>
    <xf numFmtId="164" fontId="9" fillId="9" borderId="7" xfId="3" applyNumberFormat="1" applyFont="1" applyFill="1" applyBorder="1" applyAlignment="1">
      <alignment horizontal="center"/>
    </xf>
    <xf numFmtId="165" fontId="9" fillId="9" borderId="7" xfId="0" applyNumberFormat="1" applyFont="1" applyFill="1" applyBorder="1"/>
    <xf numFmtId="0" fontId="13" fillId="0" borderId="0" xfId="0" applyFont="1" applyAlignment="1">
      <alignment horizontal="left" vertical="center" wrapText="1"/>
    </xf>
    <xf numFmtId="0" fontId="13" fillId="0" borderId="0" xfId="0" applyFont="1" applyAlignment="1">
      <alignment horizontal="left" wrapText="1"/>
    </xf>
    <xf numFmtId="3" fontId="13" fillId="0" borderId="0" xfId="1" applyNumberFormat="1" applyFont="1" applyAlignment="1">
      <alignment horizontal="center" vertical="center"/>
    </xf>
    <xf numFmtId="3" fontId="13" fillId="0" borderId="0" xfId="1" applyNumberFormat="1" applyFont="1" applyAlignment="1">
      <alignment horizontal="center"/>
    </xf>
    <xf numFmtId="9" fontId="13" fillId="0" borderId="0" xfId="0" applyNumberFormat="1" applyFont="1" applyAlignment="1">
      <alignment horizontal="center"/>
    </xf>
    <xf numFmtId="165" fontId="13" fillId="0" borderId="0" xfId="0" applyNumberFormat="1" applyFont="1"/>
    <xf numFmtId="37" fontId="13" fillId="0" borderId="0" xfId="1" applyNumberFormat="1" applyFont="1" applyAlignment="1">
      <alignment horizontal="center"/>
    </xf>
    <xf numFmtId="0" fontId="9" fillId="0" borderId="0" xfId="0" applyFont="1" applyAlignment="1">
      <alignment horizontal="left" wrapText="1"/>
    </xf>
    <xf numFmtId="0" fontId="0" fillId="0" borderId="0" xfId="0" applyAlignment="1">
      <alignment horizontal="center"/>
    </xf>
    <xf numFmtId="0" fontId="5" fillId="0" borderId="7" xfId="0" applyFont="1" applyBorder="1" applyAlignment="1">
      <alignment horizontal="left" vertical="center" wrapText="1"/>
    </xf>
    <xf numFmtId="0" fontId="4" fillId="0" borderId="0" xfId="0" applyFont="1"/>
    <xf numFmtId="0" fontId="3" fillId="0" borderId="0" xfId="0" applyFont="1" applyAlignment="1">
      <alignment horizontal="left" vertical="center" wrapText="1"/>
    </xf>
    <xf numFmtId="0" fontId="13" fillId="2" borderId="7" xfId="0" applyFont="1" applyFill="1" applyBorder="1" applyAlignment="1">
      <alignment horizontal="center" vertical="center"/>
    </xf>
    <xf numFmtId="0" fontId="13" fillId="2" borderId="7" xfId="0" applyFont="1" applyFill="1" applyBorder="1" applyAlignment="1">
      <alignment horizontal="center" vertical="center" wrapText="1"/>
    </xf>
    <xf numFmtId="0" fontId="0" fillId="0" borderId="0" xfId="0" applyAlignment="1">
      <alignment vertical="center"/>
    </xf>
    <xf numFmtId="0" fontId="5" fillId="0" borderId="7" xfId="0" applyFont="1" applyBorder="1"/>
    <xf numFmtId="165" fontId="5" fillId="0" borderId="7" xfId="2" applyNumberFormat="1" applyFont="1" applyBorder="1"/>
    <xf numFmtId="0" fontId="14" fillId="5" borderId="7" xfId="0" applyFont="1" applyFill="1" applyBorder="1" applyAlignment="1">
      <alignment vertical="center"/>
    </xf>
    <xf numFmtId="165" fontId="14" fillId="5" borderId="7" xfId="2" applyNumberFormat="1" applyFont="1" applyFill="1" applyBorder="1" applyAlignment="1">
      <alignment vertical="center"/>
    </xf>
    <xf numFmtId="0" fontId="5" fillId="0" borderId="7" xfId="0" applyFont="1" applyBorder="1" applyAlignment="1">
      <alignment wrapText="1"/>
    </xf>
    <xf numFmtId="165" fontId="14" fillId="5" borderId="7" xfId="0" applyNumberFormat="1" applyFont="1" applyFill="1" applyBorder="1" applyAlignment="1">
      <alignment vertical="center"/>
    </xf>
    <xf numFmtId="0" fontId="9" fillId="10" borderId="7" xfId="0" applyFont="1" applyFill="1" applyBorder="1" applyAlignment="1">
      <alignment vertical="center" wrapText="1"/>
    </xf>
    <xf numFmtId="165" fontId="13" fillId="10" borderId="7" xfId="0" applyNumberFormat="1" applyFont="1" applyFill="1" applyBorder="1" applyAlignment="1">
      <alignment vertical="center"/>
    </xf>
    <xf numFmtId="0" fontId="14" fillId="0" borderId="0" xfId="0" applyFont="1"/>
    <xf numFmtId="0" fontId="13" fillId="0" borderId="0" xfId="0" applyFont="1" applyAlignment="1">
      <alignment vertical="center" wrapText="1"/>
    </xf>
    <xf numFmtId="0" fontId="9" fillId="0" borderId="7" xfId="0" applyFont="1" applyBorder="1" applyAlignment="1">
      <alignment vertical="center" wrapText="1"/>
    </xf>
    <xf numFmtId="165" fontId="9" fillId="0" borderId="7" xfId="2" applyNumberFormat="1" applyFont="1" applyBorder="1" applyAlignment="1">
      <alignment vertical="center"/>
    </xf>
    <xf numFmtId="0" fontId="3" fillId="0" borderId="0" xfId="0" applyFont="1" applyAlignment="1">
      <alignment vertical="center"/>
    </xf>
    <xf numFmtId="0" fontId="15" fillId="0" borderId="0" xfId="0" applyFont="1" applyAlignment="1">
      <alignment horizontal="centerContinuous" vertical="center" wrapText="1"/>
    </xf>
    <xf numFmtId="0" fontId="16" fillId="0" borderId="0" xfId="0" applyFont="1" applyAlignment="1">
      <alignment horizontal="centerContinuous" wrapText="1"/>
    </xf>
    <xf numFmtId="0" fontId="15" fillId="0" borderId="0" xfId="0" applyFont="1"/>
    <xf numFmtId="0" fontId="17" fillId="0" borderId="0" xfId="0" applyFont="1" applyAlignment="1">
      <alignment horizontal="justify" vertical="center"/>
    </xf>
    <xf numFmtId="0" fontId="16" fillId="0" borderId="0" xfId="0" applyFont="1"/>
    <xf numFmtId="0" fontId="17" fillId="0" borderId="0" xfId="0" applyFont="1"/>
    <xf numFmtId="0" fontId="18" fillId="2" borderId="7"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7" xfId="0" applyFont="1" applyFill="1" applyBorder="1" applyAlignment="1">
      <alignment vertical="center"/>
    </xf>
    <xf numFmtId="0" fontId="19" fillId="0" borderId="7" xfId="0" applyFont="1" applyBorder="1" applyAlignment="1">
      <alignment horizontal="center" vertical="center" wrapText="1"/>
    </xf>
    <xf numFmtId="0" fontId="19" fillId="0" borderId="7" xfId="0" applyFont="1" applyBorder="1" applyAlignment="1">
      <alignment horizontal="center"/>
    </xf>
    <xf numFmtId="3" fontId="4" fillId="0" borderId="7" xfId="0" applyNumberFormat="1" applyFont="1" applyBorder="1" applyAlignment="1">
      <alignment horizontal="center"/>
    </xf>
    <xf numFmtId="9" fontId="4" fillId="0" borderId="7" xfId="0" applyNumberFormat="1" applyFont="1" applyBorder="1" applyAlignment="1">
      <alignment horizontal="center"/>
    </xf>
    <xf numFmtId="0" fontId="4" fillId="0" borderId="7" xfId="0" applyFont="1" applyBorder="1" applyAlignment="1">
      <alignment vertical="center" wrapText="1"/>
    </xf>
    <xf numFmtId="166" fontId="4" fillId="0" borderId="7" xfId="1" applyNumberFormat="1" applyFont="1" applyBorder="1"/>
    <xf numFmtId="0" fontId="19" fillId="0" borderId="7" xfId="0" applyFont="1" applyBorder="1" applyAlignment="1">
      <alignment horizontal="center" vertical="center"/>
    </xf>
    <xf numFmtId="3" fontId="4" fillId="0" borderId="7" xfId="0" applyNumberFormat="1" applyFont="1" applyBorder="1" applyAlignment="1">
      <alignment horizontal="center" vertical="center"/>
    </xf>
    <xf numFmtId="9" fontId="4" fillId="0" borderId="7" xfId="0" applyNumberFormat="1" applyFont="1" applyBorder="1" applyAlignment="1">
      <alignment horizontal="center" vertical="center"/>
    </xf>
    <xf numFmtId="0" fontId="4" fillId="0" borderId="7" xfId="0" applyFont="1" applyBorder="1" applyAlignment="1">
      <alignment wrapText="1"/>
    </xf>
    <xf numFmtId="166" fontId="4" fillId="0" borderId="7" xfId="1" applyNumberFormat="1" applyFont="1" applyBorder="1" applyAlignment="1">
      <alignment vertical="center"/>
    </xf>
    <xf numFmtId="166" fontId="4" fillId="0" borderId="7" xfId="1" applyNumberFormat="1" applyFont="1" applyBorder="1" applyAlignment="1">
      <alignment horizontal="right" vertical="center"/>
    </xf>
    <xf numFmtId="166" fontId="4" fillId="0" borderId="7" xfId="1" applyNumberFormat="1" applyFont="1" applyBorder="1" applyAlignment="1">
      <alignment horizontal="left" vertical="center"/>
    </xf>
    <xf numFmtId="166" fontId="20" fillId="0" borderId="7" xfId="4" applyNumberFormat="1" applyFont="1" applyBorder="1" applyAlignment="1" applyProtection="1">
      <alignment horizontal="left" vertical="center"/>
    </xf>
    <xf numFmtId="166" fontId="2" fillId="0" borderId="7" xfId="4" applyNumberFormat="1" applyBorder="1" applyAlignment="1" applyProtection="1">
      <alignment horizontal="right" vertical="center"/>
    </xf>
    <xf numFmtId="0" fontId="15" fillId="3" borderId="7" xfId="0" applyFont="1" applyFill="1" applyBorder="1" applyAlignment="1">
      <alignment horizontal="center" vertical="center" wrapText="1"/>
    </xf>
    <xf numFmtId="0" fontId="19" fillId="3" borderId="7" xfId="0" applyFont="1" applyFill="1" applyBorder="1" applyAlignment="1">
      <alignment horizontal="center"/>
    </xf>
    <xf numFmtId="3" fontId="4" fillId="3" borderId="7" xfId="0" applyNumberFormat="1" applyFont="1" applyFill="1" applyBorder="1" applyAlignment="1">
      <alignment horizontal="center"/>
    </xf>
    <xf numFmtId="9" fontId="4" fillId="3" borderId="7" xfId="0" applyNumberFormat="1" applyFont="1" applyFill="1" applyBorder="1" applyAlignment="1">
      <alignment horizontal="center"/>
    </xf>
    <xf numFmtId="0" fontId="9" fillId="0" borderId="0" xfId="0" applyFont="1" applyAlignment="1">
      <alignment horizontal="left" vertical="center"/>
    </xf>
    <xf numFmtId="164" fontId="4" fillId="0" borderId="7" xfId="0" applyNumberFormat="1" applyFont="1" applyBorder="1" applyAlignment="1">
      <alignment horizontal="center"/>
    </xf>
    <xf numFmtId="3" fontId="4" fillId="0" borderId="0" xfId="0" applyNumberFormat="1" applyFont="1" applyAlignment="1">
      <alignment horizontal="center"/>
    </xf>
    <xf numFmtId="164" fontId="4" fillId="3" borderId="7" xfId="0" applyNumberFormat="1" applyFont="1" applyFill="1" applyBorder="1" applyAlignment="1">
      <alignment horizontal="center"/>
    </xf>
    <xf numFmtId="0" fontId="4" fillId="0" borderId="7" xfId="0" applyFont="1" applyBorder="1" applyAlignment="1">
      <alignment horizontal="center" vertical="center"/>
    </xf>
    <xf numFmtId="164" fontId="4" fillId="0" borderId="7" xfId="0" quotePrefix="1" applyNumberFormat="1" applyFont="1" applyBorder="1" applyAlignment="1">
      <alignment horizontal="center"/>
    </xf>
    <xf numFmtId="3" fontId="4" fillId="0" borderId="7" xfId="0" quotePrefix="1" applyNumberFormat="1" applyFont="1" applyBorder="1" applyAlignment="1">
      <alignment horizontal="center"/>
    </xf>
    <xf numFmtId="3" fontId="21" fillId="0" borderId="7" xfId="0" applyNumberFormat="1" applyFont="1" applyBorder="1" applyAlignment="1">
      <alignment horizontal="center"/>
    </xf>
    <xf numFmtId="0" fontId="15" fillId="3" borderId="7" xfId="0" applyFont="1" applyFill="1" applyBorder="1" applyAlignment="1">
      <alignment horizontal="center"/>
    </xf>
    <xf numFmtId="3" fontId="3" fillId="3" borderId="7" xfId="0" applyNumberFormat="1" applyFont="1" applyFill="1" applyBorder="1" applyAlignment="1">
      <alignment horizontal="center"/>
    </xf>
    <xf numFmtId="164" fontId="3" fillId="3" borderId="7" xfId="0" applyNumberFormat="1" applyFont="1" applyFill="1" applyBorder="1" applyAlignment="1">
      <alignment horizontal="center"/>
    </xf>
    <xf numFmtId="0" fontId="13" fillId="0" borderId="0" xfId="0" applyFont="1"/>
    <xf numFmtId="0" fontId="18" fillId="2" borderId="7" xfId="0" applyFont="1" applyFill="1" applyBorder="1" applyAlignment="1">
      <alignment vertical="center" wrapText="1"/>
    </xf>
    <xf numFmtId="0" fontId="24" fillId="9" borderId="7" xfId="5" applyFont="1" applyFill="1" applyBorder="1" applyAlignment="1">
      <alignment horizontal="center" vertical="center" wrapText="1"/>
    </xf>
    <xf numFmtId="3" fontId="25" fillId="0" borderId="7" xfId="0" applyNumberFormat="1" applyFont="1" applyBorder="1" applyAlignment="1">
      <alignment horizontal="center" vertical="center" wrapText="1"/>
    </xf>
    <xf numFmtId="3" fontId="14" fillId="0" borderId="7" xfId="0" applyNumberFormat="1" applyFont="1" applyBorder="1" applyAlignment="1">
      <alignment horizontal="right" vertical="center" wrapText="1"/>
    </xf>
    <xf numFmtId="3" fontId="26" fillId="0" borderId="7" xfId="5" applyNumberFormat="1" applyFont="1" applyBorder="1" applyAlignment="1">
      <alignment horizontal="right" vertical="center" wrapText="1"/>
    </xf>
    <xf numFmtId="3" fontId="27" fillId="0" borderId="7" xfId="5" applyNumberFormat="1" applyFont="1" applyBorder="1" applyAlignment="1">
      <alignment horizontal="center" vertical="center" wrapText="1"/>
    </xf>
    <xf numFmtId="0" fontId="5" fillId="0" borderId="7" xfId="0" applyFont="1" applyBorder="1" applyAlignment="1">
      <alignment vertical="center"/>
    </xf>
    <xf numFmtId="0" fontId="5" fillId="0" borderId="0" xfId="0" applyFont="1"/>
    <xf numFmtId="3" fontId="5" fillId="0" borderId="0" xfId="0" applyNumberFormat="1" applyFont="1" applyAlignment="1">
      <alignment horizontal="center"/>
    </xf>
    <xf numFmtId="1" fontId="5" fillId="0" borderId="0" xfId="0" applyNumberFormat="1" applyFont="1" applyAlignment="1">
      <alignment horizontal="center"/>
    </xf>
    <xf numFmtId="0" fontId="5" fillId="0" borderId="0" xfId="0" applyFont="1" applyAlignment="1">
      <alignment horizontal="center"/>
    </xf>
    <xf numFmtId="3" fontId="14" fillId="0" borderId="0" xfId="0" applyNumberFormat="1" applyFont="1" applyAlignment="1">
      <alignment horizontal="center"/>
    </xf>
    <xf numFmtId="1" fontId="14" fillId="0" borderId="0" xfId="0" applyNumberFormat="1" applyFont="1" applyAlignment="1">
      <alignment horizontal="center"/>
    </xf>
    <xf numFmtId="0" fontId="14" fillId="0" borderId="0" xfId="0" applyFont="1" applyAlignment="1">
      <alignment horizontal="center"/>
    </xf>
    <xf numFmtId="0" fontId="28" fillId="0" borderId="0" xfId="4" applyFont="1" applyAlignment="1" applyProtection="1"/>
    <xf numFmtId="0" fontId="20" fillId="0" borderId="0" xfId="4" applyFont="1" applyAlignment="1" applyProtection="1"/>
    <xf numFmtId="0" fontId="29" fillId="0" borderId="0" xfId="0" applyFont="1"/>
    <xf numFmtId="0" fontId="29" fillId="0" borderId="0" xfId="0" applyFont="1" applyAlignment="1">
      <alignment horizontal="center"/>
    </xf>
    <xf numFmtId="0" fontId="30" fillId="0" borderId="0" xfId="0" applyFont="1"/>
    <xf numFmtId="0" fontId="31" fillId="0" borderId="0" xfId="0" applyFont="1"/>
    <xf numFmtId="0" fontId="5" fillId="0" borderId="0" xfId="0" applyFont="1" applyAlignment="1">
      <alignment vertical="center"/>
    </xf>
    <xf numFmtId="10" fontId="4" fillId="12" borderId="7" xfId="0" applyNumberFormat="1" applyFont="1" applyFill="1" applyBorder="1" applyAlignment="1">
      <alignment horizontal="center" vertical="center"/>
    </xf>
    <xf numFmtId="0" fontId="4" fillId="12" borderId="7" xfId="0" applyFont="1" applyFill="1" applyBorder="1" applyAlignment="1">
      <alignment vertical="center"/>
    </xf>
    <xf numFmtId="166" fontId="4" fillId="12" borderId="7" xfId="1" applyNumberFormat="1" applyFont="1" applyFill="1" applyBorder="1" applyAlignment="1">
      <alignment horizontal="center" vertical="center"/>
    </xf>
    <xf numFmtId="166" fontId="4" fillId="13" borderId="7" xfId="0" applyNumberFormat="1" applyFont="1" applyFill="1" applyBorder="1" applyAlignment="1">
      <alignment horizontal="center" vertical="center"/>
    </xf>
    <xf numFmtId="0" fontId="4" fillId="13" borderId="7" xfId="0" quotePrefix="1" applyFont="1" applyFill="1" applyBorder="1" applyAlignment="1">
      <alignment vertical="center"/>
    </xf>
    <xf numFmtId="167" fontId="4" fillId="11" borderId="7" xfId="0" applyNumberFormat="1" applyFont="1" applyFill="1" applyBorder="1" applyAlignment="1">
      <alignment horizontal="center" vertical="center"/>
    </xf>
    <xf numFmtId="0" fontId="4" fillId="11" borderId="7" xfId="0" applyFont="1" applyFill="1" applyBorder="1" applyAlignment="1">
      <alignment vertical="center"/>
    </xf>
    <xf numFmtId="10" fontId="4" fillId="13" borderId="7" xfId="0" applyNumberFormat="1" applyFont="1" applyFill="1" applyBorder="1" applyAlignment="1">
      <alignment horizontal="center" vertical="center"/>
    </xf>
    <xf numFmtId="167" fontId="4" fillId="13" borderId="7" xfId="0" applyNumberFormat="1" applyFont="1" applyFill="1" applyBorder="1" applyAlignment="1">
      <alignment horizontal="center" vertical="center"/>
    </xf>
    <xf numFmtId="166" fontId="4" fillId="11" borderId="7" xfId="0" applyNumberFormat="1" applyFont="1" applyFill="1" applyBorder="1" applyAlignment="1">
      <alignment horizontal="center" vertical="center"/>
    </xf>
    <xf numFmtId="9" fontId="3" fillId="13" borderId="7" xfId="3" applyFont="1" applyFill="1" applyBorder="1" applyAlignment="1">
      <alignment horizontal="center" vertical="center"/>
    </xf>
    <xf numFmtId="0" fontId="4" fillId="12" borderId="7" xfId="0" applyFont="1" applyFill="1" applyBorder="1"/>
    <xf numFmtId="0" fontId="4" fillId="0" borderId="7" xfId="0" applyFont="1" applyBorder="1"/>
    <xf numFmtId="0" fontId="34" fillId="0" borderId="0" xfId="0" applyFont="1"/>
    <xf numFmtId="167" fontId="4" fillId="13" borderId="7" xfId="3" applyNumberFormat="1" applyFont="1" applyFill="1" applyBorder="1" applyAlignment="1">
      <alignment horizontal="center" vertical="center"/>
    </xf>
    <xf numFmtId="0" fontId="4" fillId="0" borderId="0" xfId="0" applyFont="1" applyAlignment="1">
      <alignment horizontal="center"/>
    </xf>
    <xf numFmtId="9" fontId="4" fillId="0" borderId="0" xfId="3" applyFont="1"/>
    <xf numFmtId="0" fontId="4" fillId="0" borderId="0" xfId="0" quotePrefix="1" applyFont="1"/>
    <xf numFmtId="0" fontId="15" fillId="0" borderId="0" xfId="0" applyFont="1" applyAlignment="1">
      <alignment vertical="center"/>
    </xf>
    <xf numFmtId="168" fontId="19" fillId="0" borderId="7" xfId="0" applyNumberFormat="1" applyFont="1" applyBorder="1" applyAlignment="1">
      <alignment horizontal="center"/>
    </xf>
    <xf numFmtId="168" fontId="19" fillId="0" borderId="7" xfId="0" applyNumberFormat="1" applyFont="1" applyBorder="1" applyAlignment="1">
      <alignment horizontal="center" vertical="center"/>
    </xf>
    <xf numFmtId="168" fontId="19" fillId="3" borderId="7" xfId="0" applyNumberFormat="1" applyFont="1" applyFill="1" applyBorder="1" applyAlignment="1">
      <alignment horizontal="center"/>
    </xf>
    <xf numFmtId="168" fontId="4" fillId="0" borderId="7" xfId="0" applyNumberFormat="1" applyFont="1" applyBorder="1" applyAlignment="1">
      <alignment horizontal="center"/>
    </xf>
    <xf numFmtId="168" fontId="4" fillId="7" borderId="5" xfId="1" applyNumberFormat="1" applyFont="1" applyFill="1" applyBorder="1" applyAlignment="1">
      <alignment horizontal="center"/>
    </xf>
    <xf numFmtId="168" fontId="15" fillId="3" borderId="7" xfId="0" applyNumberFormat="1" applyFont="1" applyFill="1" applyBorder="1" applyAlignment="1">
      <alignment horizontal="center"/>
    </xf>
    <xf numFmtId="168" fontId="3" fillId="3" borderId="7" xfId="0" applyNumberFormat="1" applyFont="1" applyFill="1" applyBorder="1" applyAlignment="1">
      <alignment horizontal="center"/>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10" fontId="4" fillId="0" borderId="7" xfId="0" applyNumberFormat="1" applyFont="1" applyBorder="1" applyAlignment="1">
      <alignment horizontal="center"/>
    </xf>
    <xf numFmtId="3" fontId="4" fillId="0" borderId="11" xfId="0" applyNumberFormat="1" applyFont="1" applyBorder="1" applyAlignment="1">
      <alignment horizontal="center"/>
    </xf>
    <xf numFmtId="10" fontId="4" fillId="3" borderId="7" xfId="0" applyNumberFormat="1" applyFont="1" applyFill="1" applyBorder="1" applyAlignment="1">
      <alignment horizontal="center"/>
    </xf>
    <xf numFmtId="0" fontId="4" fillId="0" borderId="7"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7" xfId="0" applyFont="1" applyBorder="1" applyAlignment="1">
      <alignment horizontal="left" vertical="center"/>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9" fillId="3" borderId="8" xfId="0" applyFont="1" applyFill="1" applyBorder="1" applyAlignment="1">
      <alignment horizontal="left" vertical="center"/>
    </xf>
    <xf numFmtId="0" fontId="9" fillId="3" borderId="9" xfId="0" applyFont="1" applyFill="1" applyBorder="1" applyAlignment="1">
      <alignment horizontal="left" vertical="center"/>
    </xf>
    <xf numFmtId="0" fontId="9" fillId="3" borderId="10" xfId="0" applyFont="1" applyFill="1" applyBorder="1" applyAlignment="1">
      <alignment horizontal="left" vertical="center"/>
    </xf>
    <xf numFmtId="0" fontId="9" fillId="3" borderId="8" xfId="0" applyFont="1" applyFill="1" applyBorder="1" applyAlignment="1">
      <alignment vertical="center" wrapText="1"/>
    </xf>
    <xf numFmtId="0" fontId="9" fillId="3" borderId="9" xfId="0" applyFont="1" applyFill="1" applyBorder="1" applyAlignment="1">
      <alignment vertical="center" wrapText="1"/>
    </xf>
    <xf numFmtId="0" fontId="9" fillId="3" borderId="10" xfId="0" applyFont="1" applyFill="1" applyBorder="1" applyAlignment="1">
      <alignment vertical="center" wrapTex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9" fillId="3" borderId="7" xfId="0" applyFont="1" applyFill="1" applyBorder="1" applyAlignment="1">
      <alignment horizontal="left" vertical="center"/>
    </xf>
    <xf numFmtId="0" fontId="14" fillId="3" borderId="8"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3" fillId="0" borderId="7" xfId="0" applyFont="1" applyBorder="1" applyAlignment="1">
      <alignment horizontal="left" vertical="center" wrapText="1"/>
    </xf>
    <xf numFmtId="0" fontId="10" fillId="0" borderId="7" xfId="0" applyFont="1" applyBorder="1" applyAlignment="1">
      <alignment horizontal="left" vertical="center" wrapText="1"/>
    </xf>
    <xf numFmtId="0" fontId="18" fillId="14" borderId="7" xfId="0" applyFont="1" applyFill="1" applyBorder="1" applyAlignment="1">
      <alignment horizontal="left" vertical="center"/>
    </xf>
    <xf numFmtId="0" fontId="3" fillId="0" borderId="7" xfId="0" applyFont="1" applyBorder="1" applyAlignment="1">
      <alignment horizontal="left" vertical="center"/>
    </xf>
    <xf numFmtId="0" fontId="3" fillId="11" borderId="7" xfId="0" applyFont="1" applyFill="1" applyBorder="1" applyAlignment="1">
      <alignment horizontal="left" vertical="center" wrapText="1"/>
    </xf>
    <xf numFmtId="0" fontId="3" fillId="12" borderId="7" xfId="0" applyFont="1" applyFill="1" applyBorder="1" applyAlignment="1">
      <alignment horizontal="left" vertical="center" wrapText="1"/>
    </xf>
    <xf numFmtId="0" fontId="3" fillId="13" borderId="7" xfId="0" applyFont="1" applyFill="1" applyBorder="1" applyAlignment="1">
      <alignment horizontal="left" vertical="center" wrapText="1"/>
    </xf>
    <xf numFmtId="0" fontId="4" fillId="0" borderId="8" xfId="0" applyFont="1" applyBorder="1" applyAlignment="1">
      <alignment horizontal="left" vertical="center"/>
    </xf>
    <xf numFmtId="0" fontId="4" fillId="0" borderId="10" xfId="0" applyFont="1" applyBorder="1" applyAlignment="1">
      <alignment horizontal="left" vertical="center"/>
    </xf>
    <xf numFmtId="0" fontId="32" fillId="7" borderId="8" xfId="0" applyFont="1" applyFill="1" applyBorder="1" applyAlignment="1">
      <alignment horizontal="left" vertical="center"/>
    </xf>
    <xf numFmtId="0" fontId="32" fillId="7" borderId="9" xfId="0" applyFont="1" applyFill="1" applyBorder="1" applyAlignment="1">
      <alignment horizontal="left" vertical="center"/>
    </xf>
    <xf numFmtId="0" fontId="32" fillId="7" borderId="10" xfId="0" applyFont="1" applyFill="1" applyBorder="1" applyAlignment="1">
      <alignment horizontal="left" vertical="center"/>
    </xf>
    <xf numFmtId="0" fontId="33" fillId="0" borderId="8" xfId="0" applyFont="1" applyBorder="1" applyAlignment="1">
      <alignment horizontal="right" vertical="center"/>
    </xf>
    <xf numFmtId="0" fontId="33" fillId="0" borderId="10" xfId="0" applyFont="1" applyBorder="1" applyAlignment="1">
      <alignment horizontal="right" vertical="center"/>
    </xf>
    <xf numFmtId="0" fontId="32" fillId="0" borderId="8" xfId="0" applyFont="1" applyBorder="1" applyAlignment="1">
      <alignment horizontal="left" vertical="center"/>
    </xf>
    <xf numFmtId="0" fontId="32" fillId="0" borderId="10" xfId="0" applyFont="1" applyBorder="1" applyAlignment="1">
      <alignment horizontal="left" vertical="center"/>
    </xf>
    <xf numFmtId="0" fontId="4"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8" xfId="0" applyFont="1" applyBorder="1" applyAlignment="1">
      <alignment horizontal="left" vertical="center" wrapText="1"/>
    </xf>
    <xf numFmtId="0" fontId="3" fillId="0" borderId="10" xfId="0" applyFont="1" applyBorder="1" applyAlignment="1">
      <alignment horizontal="left" vertical="center" wrapText="1"/>
    </xf>
    <xf numFmtId="0" fontId="18" fillId="14" borderId="5" xfId="0" applyFont="1" applyFill="1" applyBorder="1" applyAlignment="1">
      <alignment horizontal="left" vertical="center" wrapText="1"/>
    </xf>
    <xf numFmtId="0" fontId="4" fillId="0" borderId="8" xfId="0" applyFont="1" applyBorder="1" applyAlignment="1">
      <alignment horizontal="left"/>
    </xf>
    <xf numFmtId="0" fontId="4" fillId="0" borderId="10" xfId="0" applyFont="1" applyBorder="1" applyAlignment="1">
      <alignment horizontal="left"/>
    </xf>
    <xf numFmtId="0" fontId="15" fillId="0" borderId="2" xfId="0" applyFont="1" applyBorder="1" applyAlignment="1">
      <alignment horizontal="center" vertical="center" wrapText="1"/>
    </xf>
    <xf numFmtId="0" fontId="15" fillId="0" borderId="0" xfId="0" applyFont="1" applyAlignment="1">
      <alignment horizontal="center" vertical="center" wrapText="1"/>
    </xf>
    <xf numFmtId="0" fontId="3" fillId="0" borderId="0" xfId="0" applyFont="1" applyAlignment="1">
      <alignment horizontal="left" vertical="center"/>
    </xf>
    <xf numFmtId="0" fontId="6" fillId="0" borderId="0" xfId="0" applyFont="1"/>
    <xf numFmtId="0" fontId="15" fillId="0" borderId="0" xfId="0" applyFont="1" applyAlignment="1">
      <alignment horizontal="centerContinuous" vertical="center"/>
    </xf>
  </cellXfs>
  <cellStyles count="6">
    <cellStyle name="Comma" xfId="1" builtinId="3"/>
    <cellStyle name="Currency" xfId="2" builtinId="4"/>
    <cellStyle name="Hyperlink" xfId="4" builtinId="8"/>
    <cellStyle name="Normal" xfId="0" builtinId="0"/>
    <cellStyle name="Normal_4- Other" xfId="5" xr:uid="{B554274B-D170-4B41-BACA-C2D5435F87AF}"/>
    <cellStyle name="Percent" xfId="3"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hyperlink" Target="https://urldefense.proofpoint.com/v2/url?u=https-3A__www.icc.illinois.gov_downloads_public_edocket_501631.pdf&amp;d=DwMFAg&amp;c=AgWC6Nl7Slwpc9jE7UoQH1_Cvyci3SsTNfdLP4V1RCg&amp;r=cZ267YvdzvAuUPkYkjVs9ig7tHh6eZG7HnzN6HjCZ6A&amp;m=qxq93V5aFd1tsCTKeZDkrtlGOrS_w7A2gOP--PQU6ss&amp;s=DpPYxY9jZVvIscYYRvMEeVnMiWQ5cNz1EfqW-MEnFLc&amp;e=" TargetMode="External"/><Relationship Id="rId2" Type="http://schemas.openxmlformats.org/officeDocument/2006/relationships/hyperlink" Target="https://urldefense.proofpoint.com/v2/url?u=https-3A__www.icc.illinois.gov_downloads_public_edocket_501631.pdf&amp;d=DwMFAg&amp;c=AgWC6Nl7Slwpc9jE7UoQH1_Cvyci3SsTNfdLP4V1RCg&amp;r=cZ267YvdzvAuUPkYkjVs9ig7tHh6eZG7HnzN6HjCZ6A&amp;m=qxq93V5aFd1tsCTKeZDkrtlGOrS_w7A2gOP--PQU6ss&amp;s=DpPYxY9jZVvIscYYRvMEeVnMiWQ5cNz1EfqW-MEnFLc&amp;e=" TargetMode="External"/><Relationship Id="rId1" Type="http://schemas.openxmlformats.org/officeDocument/2006/relationships/hyperlink" Target="http://ilsagfiles.org/SAG_files/Evaluation_Documents/TRC_Reports/DCEO/Department_of_Commerce_Cost_Effectiveness_Report_EPY7-GPY4_Final_Repor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75"/>
  <sheetViews>
    <sheetView zoomScale="90" zoomScaleNormal="90" workbookViewId="0">
      <selection activeCell="O6" sqref="O6"/>
    </sheetView>
  </sheetViews>
  <sheetFormatPr defaultRowHeight="15"/>
  <cols>
    <col min="1" max="1" width="2.85546875" customWidth="1"/>
    <col min="2" max="2" width="36.85546875" customWidth="1"/>
    <col min="3" max="3" width="15" customWidth="1"/>
    <col min="4" max="4" width="17.42578125" customWidth="1"/>
    <col min="5" max="6" width="16" customWidth="1"/>
    <col min="7" max="7" width="19.5703125" customWidth="1"/>
    <col min="8" max="8" width="13.85546875" customWidth="1"/>
    <col min="9" max="9" width="13.5703125" bestFit="1" customWidth="1"/>
    <col min="10" max="11" width="14" customWidth="1"/>
    <col min="12" max="13" width="13.5703125" customWidth="1"/>
  </cols>
  <sheetData>
    <row r="1" spans="2:13">
      <c r="B1" s="1" t="s">
        <v>0</v>
      </c>
      <c r="C1" s="1"/>
    </row>
    <row r="2" spans="2:13">
      <c r="B2" s="1" t="s">
        <v>1</v>
      </c>
      <c r="C2" s="1"/>
    </row>
    <row r="3" spans="2:13">
      <c r="B3" s="1" t="s">
        <v>2</v>
      </c>
      <c r="C3" s="1"/>
    </row>
    <row r="4" spans="2:13">
      <c r="B4" s="1"/>
      <c r="C4" s="1"/>
    </row>
    <row r="5" spans="2:13" ht="15" customHeight="1">
      <c r="B5" s="192" t="s">
        <v>3</v>
      </c>
      <c r="C5" s="193"/>
      <c r="D5" s="193"/>
      <c r="E5" s="193"/>
      <c r="F5" s="193"/>
      <c r="G5" s="193"/>
      <c r="H5" s="193"/>
      <c r="I5" s="193"/>
      <c r="J5" s="193"/>
      <c r="K5" s="193"/>
      <c r="L5" s="193"/>
      <c r="M5" s="194"/>
    </row>
    <row r="6" spans="2:13" ht="15" customHeight="1">
      <c r="B6" s="195"/>
      <c r="C6" s="196"/>
      <c r="D6" s="196"/>
      <c r="E6" s="196"/>
      <c r="F6" s="196"/>
      <c r="G6" s="196"/>
      <c r="H6" s="196"/>
      <c r="I6" s="196"/>
      <c r="J6" s="196"/>
      <c r="K6" s="196"/>
      <c r="L6" s="196"/>
      <c r="M6" s="197"/>
    </row>
    <row r="7" spans="2:13">
      <c r="B7" s="2"/>
      <c r="C7" s="1"/>
    </row>
    <row r="8" spans="2:13" ht="15" customHeight="1">
      <c r="B8" s="180" t="s">
        <v>4</v>
      </c>
      <c r="C8" s="180"/>
      <c r="D8" s="180"/>
      <c r="E8" s="180"/>
      <c r="F8" s="180"/>
      <c r="G8" s="180"/>
      <c r="H8" s="180"/>
      <c r="I8" s="180"/>
      <c r="J8" s="180"/>
      <c r="K8" s="180"/>
      <c r="L8" s="180"/>
      <c r="M8" s="180"/>
    </row>
    <row r="9" spans="2:13" ht="15" customHeight="1">
      <c r="B9" s="180"/>
      <c r="C9" s="180"/>
      <c r="D9" s="180"/>
      <c r="E9" s="180"/>
      <c r="F9" s="180"/>
      <c r="G9" s="180"/>
      <c r="H9" s="180"/>
      <c r="I9" s="180"/>
      <c r="J9" s="180"/>
      <c r="K9" s="180"/>
      <c r="L9" s="180"/>
      <c r="M9" s="180"/>
    </row>
    <row r="10" spans="2:13" ht="15" customHeight="1">
      <c r="B10" s="180"/>
      <c r="C10" s="180"/>
      <c r="D10" s="180"/>
      <c r="E10" s="180"/>
      <c r="F10" s="180"/>
      <c r="G10" s="180"/>
      <c r="H10" s="180"/>
      <c r="I10" s="180"/>
      <c r="J10" s="180"/>
      <c r="K10" s="180"/>
      <c r="L10" s="180"/>
      <c r="M10" s="180"/>
    </row>
    <row r="11" spans="2:13" ht="15" customHeight="1">
      <c r="B11" s="180"/>
      <c r="C11" s="180"/>
      <c r="D11" s="180"/>
      <c r="E11" s="180"/>
      <c r="F11" s="180"/>
      <c r="G11" s="180"/>
      <c r="H11" s="180"/>
      <c r="I11" s="180"/>
      <c r="J11" s="180"/>
      <c r="K11" s="180"/>
      <c r="L11" s="180"/>
      <c r="M11" s="180"/>
    </row>
    <row r="12" spans="2:13" ht="15" customHeight="1">
      <c r="B12" s="180"/>
      <c r="C12" s="180"/>
      <c r="D12" s="180"/>
      <c r="E12" s="180"/>
      <c r="F12" s="180"/>
      <c r="G12" s="180"/>
      <c r="H12" s="180"/>
      <c r="I12" s="180"/>
      <c r="J12" s="180"/>
      <c r="K12" s="180"/>
      <c r="L12" s="180"/>
      <c r="M12" s="180"/>
    </row>
    <row r="13" spans="2:13" ht="15" customHeight="1">
      <c r="B13" s="180"/>
      <c r="C13" s="180"/>
      <c r="D13" s="180"/>
      <c r="E13" s="180"/>
      <c r="F13" s="180"/>
      <c r="G13" s="180"/>
      <c r="H13" s="180"/>
      <c r="I13" s="180"/>
      <c r="J13" s="180"/>
      <c r="K13" s="180"/>
      <c r="L13" s="180"/>
      <c r="M13" s="180"/>
    </row>
    <row r="14" spans="2:13" ht="15" customHeight="1">
      <c r="B14" s="180"/>
      <c r="C14" s="180"/>
      <c r="D14" s="180"/>
      <c r="E14" s="180"/>
      <c r="F14" s="180"/>
      <c r="G14" s="180"/>
      <c r="H14" s="180"/>
      <c r="I14" s="180"/>
      <c r="J14" s="180"/>
      <c r="K14" s="180"/>
      <c r="L14" s="180"/>
      <c r="M14" s="180"/>
    </row>
    <row r="15" spans="2:13" ht="15" customHeight="1">
      <c r="B15" s="180"/>
      <c r="C15" s="180"/>
      <c r="D15" s="180"/>
      <c r="E15" s="180"/>
      <c r="F15" s="180"/>
      <c r="G15" s="180"/>
      <c r="H15" s="180"/>
      <c r="I15" s="180"/>
      <c r="J15" s="180"/>
      <c r="K15" s="180"/>
      <c r="L15" s="180"/>
      <c r="M15" s="180"/>
    </row>
    <row r="16" spans="2:13" ht="36.75" customHeight="1">
      <c r="B16" s="180"/>
      <c r="C16" s="180"/>
      <c r="D16" s="180"/>
      <c r="E16" s="180"/>
      <c r="F16" s="180"/>
      <c r="G16" s="180"/>
      <c r="H16" s="180"/>
      <c r="I16" s="180"/>
      <c r="J16" s="180"/>
      <c r="K16" s="180"/>
      <c r="L16" s="180"/>
      <c r="M16" s="180"/>
    </row>
    <row r="17" spans="2:13" ht="15" customHeight="1">
      <c r="B17" s="3"/>
      <c r="C17" s="3"/>
      <c r="D17" s="3"/>
      <c r="E17" s="3"/>
      <c r="F17" s="3"/>
      <c r="G17" s="3"/>
      <c r="H17" s="3"/>
      <c r="I17" s="3"/>
      <c r="J17" s="3"/>
      <c r="K17" s="3"/>
      <c r="L17" s="3"/>
      <c r="M17" s="3"/>
    </row>
    <row r="18" spans="2:13" ht="15" customHeight="1">
      <c r="B18" s="244" t="s">
        <v>5</v>
      </c>
      <c r="C18" s="3"/>
      <c r="D18" s="3"/>
      <c r="E18" s="3"/>
      <c r="F18" s="3"/>
      <c r="G18" s="3"/>
      <c r="H18" s="3"/>
      <c r="I18" s="3"/>
      <c r="J18" s="3"/>
      <c r="K18" s="3"/>
      <c r="L18" s="3"/>
      <c r="M18" s="3"/>
    </row>
    <row r="19" spans="2:13" ht="15" customHeight="1">
      <c r="B19" s="3"/>
      <c r="C19" s="3"/>
      <c r="D19" s="3"/>
      <c r="E19" s="3"/>
      <c r="F19" s="3"/>
      <c r="G19" s="3"/>
      <c r="H19" s="3"/>
      <c r="I19" s="3"/>
      <c r="J19" s="3"/>
      <c r="K19" s="3"/>
      <c r="L19" s="3"/>
      <c r="M19" s="3"/>
    </row>
    <row r="20" spans="2:13" s="5" customFormat="1" ht="63.75">
      <c r="B20" s="4" t="s">
        <v>6</v>
      </c>
      <c r="C20" s="4" t="s">
        <v>7</v>
      </c>
      <c r="D20" s="4" t="s">
        <v>8</v>
      </c>
      <c r="E20" s="4" t="s">
        <v>9</v>
      </c>
      <c r="F20" s="4" t="s">
        <v>10</v>
      </c>
      <c r="G20" s="4" t="s">
        <v>11</v>
      </c>
      <c r="H20" s="4" t="s">
        <v>12</v>
      </c>
      <c r="I20" s="4" t="s">
        <v>13</v>
      </c>
      <c r="J20" s="4" t="s">
        <v>14</v>
      </c>
      <c r="K20" s="4" t="s">
        <v>15</v>
      </c>
      <c r="L20" s="4" t="s">
        <v>16</v>
      </c>
      <c r="M20" s="4" t="s">
        <v>17</v>
      </c>
    </row>
    <row r="21" spans="2:13" ht="15" customHeight="1">
      <c r="B21" s="6" t="s">
        <v>18</v>
      </c>
      <c r="C21" s="7"/>
      <c r="D21" s="7"/>
      <c r="E21" s="7"/>
      <c r="F21" s="7"/>
      <c r="G21" s="7"/>
      <c r="H21" s="7"/>
      <c r="I21" s="7"/>
      <c r="J21" s="7"/>
      <c r="K21" s="7"/>
      <c r="L21" s="7"/>
      <c r="M21" s="8"/>
    </row>
    <row r="22" spans="2:13">
      <c r="B22" s="9" t="s">
        <v>19</v>
      </c>
      <c r="C22" s="10">
        <v>1170304</v>
      </c>
      <c r="D22" s="10">
        <v>3415719.1199662322</v>
      </c>
      <c r="E22" s="10">
        <v>3416197.7714757947</v>
      </c>
      <c r="F22" s="10">
        <v>3416197.7714757947</v>
      </c>
      <c r="G22" s="11">
        <f>C22/F22</f>
        <v>0.34257501417853498</v>
      </c>
      <c r="H22" s="12">
        <v>892623</v>
      </c>
      <c r="I22" s="12">
        <v>381673</v>
      </c>
      <c r="J22" s="12">
        <f>H22-I22</f>
        <v>510950</v>
      </c>
      <c r="K22" s="12">
        <v>4098344.2945467969</v>
      </c>
      <c r="L22" s="12">
        <v>4098344.2945467969</v>
      </c>
      <c r="M22" s="13">
        <f>H22/L22</f>
        <v>0.21780088148955967</v>
      </c>
    </row>
    <row r="23" spans="2:13">
      <c r="B23" s="9" t="s">
        <v>20</v>
      </c>
      <c r="C23" s="10">
        <v>330891</v>
      </c>
      <c r="D23" s="10">
        <v>1878229.1088884308</v>
      </c>
      <c r="E23" s="10">
        <v>1560454.494491413</v>
      </c>
      <c r="F23" s="10">
        <v>1560454.494491413</v>
      </c>
      <c r="G23" s="11">
        <f t="shared" ref="G23:G26" si="0">C23/F23</f>
        <v>0.21204783681170067</v>
      </c>
      <c r="H23" s="12">
        <v>1176462</v>
      </c>
      <c r="I23" s="12">
        <v>721822</v>
      </c>
      <c r="J23" s="12">
        <f>H23-I23</f>
        <v>454640</v>
      </c>
      <c r="K23" s="12">
        <v>4980528.7826604433</v>
      </c>
      <c r="L23" s="12">
        <v>4980528.7826604433</v>
      </c>
      <c r="M23" s="13">
        <f t="shared" ref="M23:M26" si="1">H23/L23</f>
        <v>0.23621226808201892</v>
      </c>
    </row>
    <row r="24" spans="2:13">
      <c r="B24" s="9" t="s">
        <v>21</v>
      </c>
      <c r="C24" s="10">
        <v>164362</v>
      </c>
      <c r="D24" s="10">
        <v>1291691.2581782725</v>
      </c>
      <c r="E24" s="10">
        <v>1509009.536307289</v>
      </c>
      <c r="F24" s="10">
        <v>1509009.536307289</v>
      </c>
      <c r="G24" s="11">
        <f t="shared" si="0"/>
        <v>0.10892045149178563</v>
      </c>
      <c r="H24" s="12">
        <v>464545</v>
      </c>
      <c r="I24" s="12">
        <v>234767</v>
      </c>
      <c r="J24" s="12">
        <f>H24-I24</f>
        <v>229778</v>
      </c>
      <c r="K24" s="12">
        <v>2146438.8919500001</v>
      </c>
      <c r="L24" s="12">
        <v>2146438.8919500001</v>
      </c>
      <c r="M24" s="13">
        <f t="shared" si="1"/>
        <v>0.21642591444938339</v>
      </c>
    </row>
    <row r="25" spans="2:13">
      <c r="B25" s="9" t="s">
        <v>22</v>
      </c>
      <c r="C25" s="10">
        <v>0</v>
      </c>
      <c r="D25" s="10">
        <v>52438.882551229348</v>
      </c>
      <c r="E25" s="10">
        <v>52438.882551229348</v>
      </c>
      <c r="F25" s="10">
        <v>52438.882551229348</v>
      </c>
      <c r="G25" s="11">
        <f t="shared" si="0"/>
        <v>0</v>
      </c>
      <c r="H25" s="12">
        <v>75462</v>
      </c>
      <c r="I25" s="12">
        <v>29451</v>
      </c>
      <c r="J25" s="12">
        <f>H25-I25</f>
        <v>46011</v>
      </c>
      <c r="K25" s="12">
        <v>515347.30614999996</v>
      </c>
      <c r="L25" s="12">
        <v>515347.30614999996</v>
      </c>
      <c r="M25" s="13">
        <f t="shared" si="1"/>
        <v>0.1464294061489391</v>
      </c>
    </row>
    <row r="26" spans="2:13">
      <c r="B26" s="9" t="s">
        <v>23</v>
      </c>
      <c r="C26" s="14">
        <v>821532</v>
      </c>
      <c r="D26" s="10">
        <v>1025486.951951945</v>
      </c>
      <c r="E26" s="10">
        <v>1025486.951951945</v>
      </c>
      <c r="F26" s="10">
        <v>1025486.951951945</v>
      </c>
      <c r="G26" s="11">
        <f t="shared" si="0"/>
        <v>0.80111404483135495</v>
      </c>
      <c r="H26" s="12">
        <v>382972</v>
      </c>
      <c r="I26" s="12">
        <v>333011</v>
      </c>
      <c r="J26" s="12">
        <f>H26-I26</f>
        <v>49961</v>
      </c>
      <c r="K26" s="12">
        <v>1212105.73</v>
      </c>
      <c r="L26" s="12">
        <v>1212105.73</v>
      </c>
      <c r="M26" s="13">
        <f t="shared" si="1"/>
        <v>0.3159559356261768</v>
      </c>
    </row>
    <row r="27" spans="2:13">
      <c r="B27" s="9"/>
      <c r="C27" s="15"/>
      <c r="D27" s="16"/>
      <c r="E27" s="16"/>
      <c r="F27" s="16"/>
      <c r="G27" s="17"/>
      <c r="H27" s="12"/>
      <c r="I27" s="12"/>
      <c r="J27" s="12"/>
      <c r="K27" s="12"/>
      <c r="L27" s="12"/>
      <c r="M27" s="17"/>
    </row>
    <row r="28" spans="2:13">
      <c r="B28" s="9"/>
      <c r="C28" s="15"/>
      <c r="D28" s="16"/>
      <c r="E28" s="16"/>
      <c r="F28" s="16"/>
      <c r="G28" s="17"/>
      <c r="H28" s="12"/>
      <c r="I28" s="12"/>
      <c r="J28" s="12"/>
      <c r="K28" s="12"/>
      <c r="L28" s="12"/>
      <c r="M28" s="17"/>
    </row>
    <row r="29" spans="2:13">
      <c r="B29" s="9"/>
      <c r="C29" s="15"/>
      <c r="D29" s="16"/>
      <c r="E29" s="16"/>
      <c r="F29" s="16"/>
      <c r="G29" s="17"/>
      <c r="H29" s="12"/>
      <c r="I29" s="12"/>
      <c r="J29" s="12"/>
      <c r="K29" s="12"/>
      <c r="L29" s="12"/>
      <c r="M29" s="17"/>
    </row>
    <row r="30" spans="2:13">
      <c r="B30" s="18" t="s">
        <v>24</v>
      </c>
      <c r="C30" s="19">
        <f>SUM(C22:C29)</f>
        <v>2487089</v>
      </c>
      <c r="D30" s="19">
        <f>D22+D23+D24+D25+D26</f>
        <v>7663565.3215361098</v>
      </c>
      <c r="E30" s="19">
        <f>E22+E23+E24+E25+E26</f>
        <v>7563587.636777672</v>
      </c>
      <c r="F30" s="19">
        <f>F22+F23+F24+F25+F26</f>
        <v>7563587.636777672</v>
      </c>
      <c r="G30" s="20">
        <f>C30/F30</f>
        <v>0.32882398134803376</v>
      </c>
      <c r="H30" s="21">
        <f>SUM(H22:H29)</f>
        <v>2992064</v>
      </c>
      <c r="I30" s="21">
        <f t="shared" ref="I30:L30" si="2">SUM(I22:I29)</f>
        <v>1700724</v>
      </c>
      <c r="J30" s="21">
        <f t="shared" si="2"/>
        <v>1291340</v>
      </c>
      <c r="K30" s="21">
        <f t="shared" si="2"/>
        <v>12952765.005307242</v>
      </c>
      <c r="L30" s="21">
        <f t="shared" si="2"/>
        <v>12952765.005307242</v>
      </c>
      <c r="M30" s="20">
        <f>IF(H30=0,"-",H30/L30)</f>
        <v>0.23099809181854508</v>
      </c>
    </row>
    <row r="31" spans="2:13">
      <c r="B31" s="22" t="s">
        <v>25</v>
      </c>
      <c r="C31" s="23">
        <f>C30-C32</f>
        <v>1857196</v>
      </c>
      <c r="D31" s="24" t="s">
        <v>26</v>
      </c>
      <c r="E31" s="24"/>
      <c r="F31" s="24"/>
      <c r="G31" s="24"/>
      <c r="H31" s="25">
        <v>1888465</v>
      </c>
      <c r="I31" s="25">
        <v>1257894</v>
      </c>
      <c r="J31" s="25">
        <f>H31-I31</f>
        <v>630571</v>
      </c>
      <c r="K31" s="24" t="s">
        <v>26</v>
      </c>
      <c r="L31" s="24" t="s">
        <v>26</v>
      </c>
      <c r="M31" s="24" t="s">
        <v>26</v>
      </c>
    </row>
    <row r="32" spans="2:13">
      <c r="B32" s="22" t="s">
        <v>27</v>
      </c>
      <c r="C32" s="26">
        <v>629893</v>
      </c>
      <c r="D32" s="24" t="s">
        <v>26</v>
      </c>
      <c r="E32" s="24"/>
      <c r="F32" s="24"/>
      <c r="G32" s="24"/>
      <c r="H32" s="25">
        <f>H30-H31</f>
        <v>1103599</v>
      </c>
      <c r="I32" s="25">
        <f>I30-I31</f>
        <v>442830</v>
      </c>
      <c r="J32" s="25">
        <f>H32-I32</f>
        <v>660769</v>
      </c>
      <c r="K32" s="24" t="s">
        <v>26</v>
      </c>
      <c r="L32" s="24" t="s">
        <v>26</v>
      </c>
      <c r="M32" s="24" t="s">
        <v>26</v>
      </c>
    </row>
    <row r="33" spans="2:13" ht="15" customHeight="1">
      <c r="B33" s="6" t="s">
        <v>28</v>
      </c>
      <c r="C33" s="7"/>
      <c r="D33" s="27"/>
      <c r="E33" s="7"/>
      <c r="F33" s="7"/>
      <c r="G33" s="7"/>
      <c r="H33" s="7"/>
      <c r="I33" s="7"/>
      <c r="J33" s="7"/>
      <c r="K33" s="7"/>
      <c r="L33" s="7"/>
      <c r="M33" s="8"/>
    </row>
    <row r="34" spans="2:13">
      <c r="B34" s="9" t="s">
        <v>29</v>
      </c>
      <c r="C34" s="14">
        <v>508830</v>
      </c>
      <c r="D34" s="28">
        <v>2376113.0487987413</v>
      </c>
      <c r="E34" s="28">
        <v>2721252.5490237996</v>
      </c>
      <c r="F34" s="28">
        <v>2721252.5490237996</v>
      </c>
      <c r="G34" s="29">
        <f>C34/F34</f>
        <v>0.18698374767991807</v>
      </c>
      <c r="H34" s="12">
        <v>928764</v>
      </c>
      <c r="I34" s="12">
        <v>665133</v>
      </c>
      <c r="J34" s="12">
        <f>H34-I34</f>
        <v>263631</v>
      </c>
      <c r="K34" s="12">
        <v>4149710.1043321802</v>
      </c>
      <c r="L34" s="12">
        <v>4149710.1043321802</v>
      </c>
      <c r="M34" s="13">
        <f>H34/L34</f>
        <v>0.22381418861775346</v>
      </c>
    </row>
    <row r="35" spans="2:13">
      <c r="B35" s="9" t="s">
        <v>30</v>
      </c>
      <c r="C35" s="14">
        <v>26873</v>
      </c>
      <c r="D35" s="28">
        <v>740514.97204375942</v>
      </c>
      <c r="E35" s="28">
        <v>721332.06497167633</v>
      </c>
      <c r="F35" s="28">
        <v>721332.06497167633</v>
      </c>
      <c r="G35" s="29">
        <f>C35/F35</f>
        <v>3.7254686579134937E-2</v>
      </c>
      <c r="H35" s="12">
        <v>579244</v>
      </c>
      <c r="I35" s="12">
        <v>161121</v>
      </c>
      <c r="J35" s="12">
        <f>H35-I35</f>
        <v>418123</v>
      </c>
      <c r="K35" s="12">
        <v>5462457.3046079855</v>
      </c>
      <c r="L35" s="12">
        <v>5462457.3046079855</v>
      </c>
      <c r="M35" s="13">
        <f t="shared" ref="M35:M38" si="3">H35/L35</f>
        <v>0.10604092035856555</v>
      </c>
    </row>
    <row r="36" spans="2:13">
      <c r="B36" s="9" t="s">
        <v>31</v>
      </c>
      <c r="C36" s="14">
        <v>54205</v>
      </c>
      <c r="D36" s="28">
        <v>421237.14452776586</v>
      </c>
      <c r="E36" s="28">
        <v>372081.03786593635</v>
      </c>
      <c r="F36" s="28">
        <v>372081.03786593635</v>
      </c>
      <c r="G36" s="29">
        <f t="shared" ref="G36:G38" si="4">C36/F36</f>
        <v>0.14568062998021006</v>
      </c>
      <c r="H36" s="12">
        <v>579022</v>
      </c>
      <c r="I36" s="12">
        <v>255892</v>
      </c>
      <c r="J36" s="12">
        <f>H36-I36</f>
        <v>323130</v>
      </c>
      <c r="K36" s="12">
        <v>2368863.8228092529</v>
      </c>
      <c r="L36" s="12">
        <v>2368863.8228092529</v>
      </c>
      <c r="M36" s="13">
        <f t="shared" si="3"/>
        <v>0.24443025995193493</v>
      </c>
    </row>
    <row r="37" spans="2:13">
      <c r="B37" s="9" t="s">
        <v>32</v>
      </c>
      <c r="C37" s="14">
        <v>256894</v>
      </c>
      <c r="D37" s="28">
        <v>341706.74818885111</v>
      </c>
      <c r="E37" s="28">
        <v>261086.44698864358</v>
      </c>
      <c r="F37" s="28">
        <v>261086.44698864358</v>
      </c>
      <c r="G37" s="29">
        <f t="shared" si="4"/>
        <v>0.98394230326009247</v>
      </c>
      <c r="H37" s="12">
        <v>441265</v>
      </c>
      <c r="I37" s="12">
        <v>345875</v>
      </c>
      <c r="J37" s="12">
        <f>H37-I37</f>
        <v>95390</v>
      </c>
      <c r="K37" s="12">
        <v>1064042.4483032727</v>
      </c>
      <c r="L37" s="12">
        <v>1064042.4483032727</v>
      </c>
      <c r="M37" s="13">
        <f t="shared" si="3"/>
        <v>0.41470619964799649</v>
      </c>
    </row>
    <row r="38" spans="2:13">
      <c r="B38" s="9" t="s">
        <v>33</v>
      </c>
      <c r="C38" s="14">
        <v>162109</v>
      </c>
      <c r="D38" s="28">
        <v>1442213.9517612606</v>
      </c>
      <c r="E38" s="28">
        <v>1374456.2038549928</v>
      </c>
      <c r="F38" s="28">
        <v>1374456.2038549928</v>
      </c>
      <c r="G38" s="29">
        <f t="shared" si="4"/>
        <v>0.11794410003412721</v>
      </c>
      <c r="H38" s="12">
        <v>1393516</v>
      </c>
      <c r="I38" s="12">
        <v>1199922</v>
      </c>
      <c r="J38" s="12">
        <f>H38-I38</f>
        <v>193594</v>
      </c>
      <c r="K38" s="12">
        <v>2583710.0976063614</v>
      </c>
      <c r="L38" s="12">
        <v>2583710.0976063614</v>
      </c>
      <c r="M38" s="13">
        <f t="shared" si="3"/>
        <v>0.53934688775300355</v>
      </c>
    </row>
    <row r="39" spans="2:13">
      <c r="B39" s="30"/>
      <c r="C39" s="9"/>
      <c r="D39" s="31"/>
      <c r="E39" s="31"/>
      <c r="F39" s="31"/>
      <c r="G39" s="17"/>
      <c r="H39" s="32" t="s">
        <v>34</v>
      </c>
      <c r="I39" s="12"/>
      <c r="J39" s="32" t="s">
        <v>34</v>
      </c>
      <c r="K39" s="12"/>
      <c r="L39" s="12"/>
      <c r="M39" s="17"/>
    </row>
    <row r="40" spans="2:13">
      <c r="B40" s="30"/>
      <c r="C40" s="9"/>
      <c r="D40" s="31"/>
      <c r="E40" s="31"/>
      <c r="F40" s="31"/>
      <c r="G40" s="17"/>
      <c r="H40" s="32" t="s">
        <v>34</v>
      </c>
      <c r="I40" s="12"/>
      <c r="J40" s="32" t="s">
        <v>34</v>
      </c>
      <c r="K40" s="12"/>
      <c r="L40" s="12"/>
      <c r="M40" s="17"/>
    </row>
    <row r="41" spans="2:13">
      <c r="B41" s="9"/>
      <c r="C41" s="9"/>
      <c r="D41" s="31"/>
      <c r="E41" s="31"/>
      <c r="F41" s="31"/>
      <c r="G41" s="17"/>
      <c r="H41" s="12"/>
      <c r="I41" s="12"/>
      <c r="J41" s="12"/>
      <c r="K41" s="12"/>
      <c r="L41" s="12"/>
      <c r="M41" s="17"/>
    </row>
    <row r="42" spans="2:13">
      <c r="B42" s="9"/>
      <c r="C42" s="9"/>
      <c r="D42" s="33"/>
      <c r="E42" s="31"/>
      <c r="F42" s="31"/>
      <c r="G42" s="17"/>
      <c r="H42" s="34"/>
      <c r="I42" s="34"/>
      <c r="J42" s="34"/>
      <c r="K42" s="34"/>
      <c r="L42" s="12"/>
      <c r="M42" s="17"/>
    </row>
    <row r="43" spans="2:13">
      <c r="B43" s="9"/>
      <c r="C43" s="9"/>
      <c r="D43" s="35"/>
      <c r="E43" s="31"/>
      <c r="F43" s="31"/>
      <c r="G43" s="17"/>
      <c r="H43" s="12"/>
      <c r="I43" s="12"/>
      <c r="J43" s="12"/>
      <c r="K43" s="12"/>
      <c r="L43" s="12"/>
      <c r="M43" s="17"/>
    </row>
    <row r="44" spans="2:13">
      <c r="B44" s="18" t="s">
        <v>35</v>
      </c>
      <c r="C44" s="19">
        <f>SUM(C34:C43)</f>
        <v>1008911</v>
      </c>
      <c r="D44" s="19">
        <f t="shared" ref="D44:F44" si="5">SUM(D34:D43)</f>
        <v>5321785.8653203789</v>
      </c>
      <c r="E44" s="19">
        <f t="shared" si="5"/>
        <v>5450208.3027050486</v>
      </c>
      <c r="F44" s="19">
        <f t="shared" si="5"/>
        <v>5450208.3027050486</v>
      </c>
      <c r="G44" s="20">
        <f>IF(F44=0,"-",C44/F44)</f>
        <v>0.18511420921274827</v>
      </c>
      <c r="H44" s="21">
        <f>SUM(H34:H43)</f>
        <v>3921811</v>
      </c>
      <c r="I44" s="21">
        <f>SUM(I34:I43)</f>
        <v>2627943</v>
      </c>
      <c r="J44" s="21">
        <f>SUM(J34:J43)</f>
        <v>1293868</v>
      </c>
      <c r="K44" s="21">
        <f t="shared" ref="K44:L44" si="6">SUM(K34:K43)</f>
        <v>15628783.777659053</v>
      </c>
      <c r="L44" s="21">
        <f t="shared" si="6"/>
        <v>15628783.777659053</v>
      </c>
      <c r="M44" s="20">
        <f>IF(H44=0,"-",H44/L44)</f>
        <v>0.25093513710299892</v>
      </c>
    </row>
    <row r="45" spans="2:13" ht="15" customHeight="1">
      <c r="B45" s="198" t="s">
        <v>36</v>
      </c>
      <c r="C45" s="199"/>
      <c r="D45" s="199"/>
      <c r="E45" s="199"/>
      <c r="F45" s="199"/>
      <c r="G45" s="199"/>
      <c r="H45" s="199"/>
      <c r="I45" s="199"/>
      <c r="J45" s="199"/>
      <c r="K45" s="199"/>
      <c r="L45" s="199"/>
      <c r="M45" s="200"/>
    </row>
    <row r="46" spans="2:13">
      <c r="B46" s="30" t="s">
        <v>37</v>
      </c>
      <c r="C46" s="36">
        <v>88607</v>
      </c>
      <c r="D46" s="28">
        <v>1650004</v>
      </c>
      <c r="E46" s="37">
        <v>1634109</v>
      </c>
      <c r="F46" s="37">
        <v>1634109</v>
      </c>
      <c r="G46" s="29">
        <f>C46/F46</f>
        <v>5.4223433075761773E-2</v>
      </c>
      <c r="H46" s="12">
        <v>4126610</v>
      </c>
      <c r="I46" s="12">
        <v>2434592</v>
      </c>
      <c r="J46" s="12">
        <f>H46-I46</f>
        <v>1692018</v>
      </c>
      <c r="K46" s="12">
        <v>17250000</v>
      </c>
      <c r="L46" s="12">
        <v>17250000</v>
      </c>
      <c r="M46" s="13">
        <f>H46/L46</f>
        <v>0.23922376811594204</v>
      </c>
    </row>
    <row r="47" spans="2:13" ht="28.5" customHeight="1">
      <c r="B47" s="9" t="s">
        <v>38</v>
      </c>
      <c r="C47" s="36">
        <v>27299</v>
      </c>
      <c r="D47" s="28">
        <v>756131.32789150672</v>
      </c>
      <c r="E47" s="37">
        <v>743109.89206626173</v>
      </c>
      <c r="F47" s="37">
        <v>743109.89206626173</v>
      </c>
      <c r="G47" s="17">
        <f>C47/F47</f>
        <v>3.6736154761839446E-2</v>
      </c>
      <c r="H47" s="12">
        <v>3226499</v>
      </c>
      <c r="I47" s="12">
        <v>2060353</v>
      </c>
      <c r="J47" s="12">
        <f>H47-I47</f>
        <v>1166146</v>
      </c>
      <c r="K47" s="12">
        <v>11792535.248382185</v>
      </c>
      <c r="L47" s="12">
        <v>11792535.248382185</v>
      </c>
      <c r="M47" s="17">
        <f>H47/L47</f>
        <v>0.27360520295605162</v>
      </c>
    </row>
    <row r="48" spans="2:13" ht="24" customHeight="1">
      <c r="B48" s="9" t="s">
        <v>39</v>
      </c>
      <c r="C48" s="36">
        <v>0</v>
      </c>
      <c r="D48" s="28">
        <v>63072.320026980567</v>
      </c>
      <c r="E48" s="37">
        <v>62340.998338710808</v>
      </c>
      <c r="F48" s="37">
        <v>62340.998338710808</v>
      </c>
      <c r="G48" s="17">
        <f>C48/F48</f>
        <v>0</v>
      </c>
      <c r="H48" s="12">
        <v>418198</v>
      </c>
      <c r="I48" s="12">
        <v>197520</v>
      </c>
      <c r="J48" s="12">
        <f>H48-I48</f>
        <v>220678</v>
      </c>
      <c r="K48" s="12">
        <v>1823423.3227290106</v>
      </c>
      <c r="L48" s="12">
        <v>1823423.3227290106</v>
      </c>
      <c r="M48" s="17">
        <f>H48/L48</f>
        <v>0.2293477300565113</v>
      </c>
    </row>
    <row r="49" spans="2:13" ht="18.75" customHeight="1">
      <c r="B49" s="9" t="s">
        <v>40</v>
      </c>
      <c r="C49" s="36">
        <v>0</v>
      </c>
      <c r="D49" s="28">
        <v>2835.0964950283219</v>
      </c>
      <c r="E49" s="37">
        <v>2835.0964950283219</v>
      </c>
      <c r="F49" s="37">
        <v>2835.0964950283219</v>
      </c>
      <c r="G49" s="17">
        <f>C49/F49</f>
        <v>0</v>
      </c>
      <c r="H49" s="12">
        <v>94925</v>
      </c>
      <c r="I49" s="12">
        <v>0</v>
      </c>
      <c r="J49" s="12">
        <f>H49-I49</f>
        <v>94925</v>
      </c>
      <c r="K49" s="12">
        <v>575084.35499999998</v>
      </c>
      <c r="L49" s="12">
        <v>575084.35499999998</v>
      </c>
      <c r="M49" s="17">
        <f>H49/L49</f>
        <v>0.16506274109995567</v>
      </c>
    </row>
    <row r="50" spans="2:13" ht="27">
      <c r="B50" s="9" t="s">
        <v>41</v>
      </c>
      <c r="C50" s="36">
        <v>0</v>
      </c>
      <c r="D50" s="28">
        <v>14083.90401804558</v>
      </c>
      <c r="E50" s="28">
        <v>13518.819195298951</v>
      </c>
      <c r="F50" s="28">
        <v>13518.819195298951</v>
      </c>
      <c r="G50" s="17">
        <f t="shared" ref="G50:G52" si="7">C50/F50</f>
        <v>0</v>
      </c>
      <c r="H50" s="12">
        <v>55227</v>
      </c>
      <c r="I50" s="12">
        <v>0</v>
      </c>
      <c r="J50" s="12">
        <f t="shared" ref="J50:J52" si="8">H50-I50</f>
        <v>55227</v>
      </c>
      <c r="K50" s="12">
        <v>435201.90480000002</v>
      </c>
      <c r="L50" s="12">
        <v>435201.90480000002</v>
      </c>
      <c r="M50" s="17">
        <f t="shared" ref="M50:M52" si="9">H50/L50</f>
        <v>0.12689972031574617</v>
      </c>
    </row>
    <row r="51" spans="2:13" ht="27">
      <c r="B51" s="9" t="s">
        <v>42</v>
      </c>
      <c r="C51" s="36">
        <v>14796</v>
      </c>
      <c r="D51" s="28">
        <v>99048.602765513409</v>
      </c>
      <c r="E51" s="28">
        <v>97654.856222209812</v>
      </c>
      <c r="F51" s="28">
        <v>97654.856222209812</v>
      </c>
      <c r="G51" s="17">
        <f t="shared" si="7"/>
        <v>0.15151320243954156</v>
      </c>
      <c r="H51" s="12">
        <v>131953</v>
      </c>
      <c r="I51" s="12">
        <v>53860</v>
      </c>
      <c r="J51" s="12">
        <f t="shared" si="8"/>
        <v>78093</v>
      </c>
      <c r="K51" s="12">
        <v>898756.14092000003</v>
      </c>
      <c r="L51" s="12">
        <v>898756.14092000003</v>
      </c>
      <c r="M51" s="17">
        <f t="shared" si="9"/>
        <v>0.14681735566772097</v>
      </c>
    </row>
    <row r="52" spans="2:13">
      <c r="B52" s="9" t="s">
        <v>43</v>
      </c>
      <c r="C52" s="36">
        <v>46512</v>
      </c>
      <c r="D52" s="28">
        <v>714832.60514190083</v>
      </c>
      <c r="E52" s="28">
        <v>714649.49048652116</v>
      </c>
      <c r="F52" s="28">
        <v>714649.49048652116</v>
      </c>
      <c r="G52" s="17">
        <f t="shared" si="7"/>
        <v>6.5083653761979776E-2</v>
      </c>
      <c r="H52" s="12">
        <v>199808</v>
      </c>
      <c r="I52" s="12">
        <v>122859</v>
      </c>
      <c r="J52" s="12">
        <f t="shared" si="8"/>
        <v>76949</v>
      </c>
      <c r="K52" s="12">
        <v>1724999.5169316852</v>
      </c>
      <c r="L52" s="12">
        <v>1724999.5169316852</v>
      </c>
      <c r="M52" s="17">
        <f t="shared" si="9"/>
        <v>0.11583075707488036</v>
      </c>
    </row>
    <row r="54" spans="2:13" ht="15" customHeight="1">
      <c r="B54" s="18" t="s">
        <v>44</v>
      </c>
      <c r="C54" s="38">
        <f>SUM(C46)</f>
        <v>88607</v>
      </c>
      <c r="D54" s="19">
        <f>SUM(D46)</f>
        <v>1650004</v>
      </c>
      <c r="E54" s="19">
        <f>SUM(E46)</f>
        <v>1634109</v>
      </c>
      <c r="F54" s="19">
        <f>SUM(F46)</f>
        <v>1634109</v>
      </c>
      <c r="G54" s="20">
        <f>IF(F54=0,"-",C54/F54)</f>
        <v>5.4223433075761773E-2</v>
      </c>
      <c r="H54" s="21">
        <f>SUM(H46)</f>
        <v>4126610</v>
      </c>
      <c r="I54" s="21">
        <f>SUM(I46)</f>
        <v>2434592</v>
      </c>
      <c r="J54" s="21">
        <f>SUM(J46)</f>
        <v>1692018</v>
      </c>
      <c r="K54" s="21">
        <f>SUM(K46)</f>
        <v>17250000</v>
      </c>
      <c r="L54" s="21">
        <f>SUM(L46)</f>
        <v>17250000</v>
      </c>
      <c r="M54" s="20">
        <f>IF(H54=0,"-",H54/L54)</f>
        <v>0.23922376811594204</v>
      </c>
    </row>
    <row r="55" spans="2:13" ht="15" customHeight="1">
      <c r="B55" s="201" t="s">
        <v>45</v>
      </c>
      <c r="C55" s="202"/>
      <c r="D55" s="202"/>
      <c r="E55" s="202"/>
      <c r="F55" s="202"/>
      <c r="G55" s="202"/>
      <c r="H55" s="202"/>
      <c r="I55" s="202"/>
      <c r="J55" s="202"/>
      <c r="K55" s="202"/>
      <c r="L55" s="202"/>
      <c r="M55" s="203"/>
    </row>
    <row r="56" spans="2:13">
      <c r="B56" s="9"/>
      <c r="C56" s="9"/>
      <c r="D56" s="31"/>
      <c r="E56" s="31"/>
      <c r="F56" s="31"/>
      <c r="G56" s="17"/>
      <c r="H56" s="12"/>
      <c r="I56" s="12"/>
      <c r="J56" s="12"/>
      <c r="K56" s="12"/>
      <c r="L56" s="12"/>
      <c r="M56" s="17"/>
    </row>
    <row r="57" spans="2:13">
      <c r="B57" s="9"/>
      <c r="C57" s="9"/>
      <c r="D57" s="31"/>
      <c r="E57" s="31"/>
      <c r="F57" s="31"/>
      <c r="G57" s="17"/>
      <c r="H57" s="12"/>
      <c r="I57" s="12"/>
      <c r="J57" s="12"/>
      <c r="K57" s="12"/>
      <c r="L57" s="12"/>
      <c r="M57" s="17"/>
    </row>
    <row r="58" spans="2:13">
      <c r="B58" s="9"/>
      <c r="C58" s="39"/>
      <c r="D58" s="35"/>
      <c r="E58" s="35"/>
      <c r="F58" s="35"/>
      <c r="G58" s="34"/>
      <c r="H58" s="40"/>
      <c r="I58" s="40"/>
      <c r="J58" s="40"/>
      <c r="K58" s="40"/>
      <c r="L58" s="40"/>
      <c r="M58" s="34"/>
    </row>
    <row r="59" spans="2:13">
      <c r="B59" s="9"/>
      <c r="C59" s="39"/>
      <c r="D59" s="35"/>
      <c r="E59" s="35"/>
      <c r="F59" s="35"/>
      <c r="G59" s="34"/>
      <c r="H59" s="40"/>
      <c r="I59" s="40"/>
      <c r="J59" s="40"/>
      <c r="K59" s="40"/>
      <c r="L59" s="40"/>
      <c r="M59" s="34"/>
    </row>
    <row r="60" spans="2:13">
      <c r="B60" s="9"/>
      <c r="C60" s="39"/>
      <c r="D60" s="35"/>
      <c r="E60" s="35"/>
      <c r="F60" s="35"/>
      <c r="G60" s="34"/>
      <c r="H60" s="40"/>
      <c r="I60" s="40"/>
      <c r="J60" s="40"/>
      <c r="K60" s="40"/>
      <c r="L60" s="40"/>
      <c r="M60" s="34"/>
    </row>
    <row r="61" spans="2:13" ht="30" customHeight="1">
      <c r="B61" s="18" t="s">
        <v>46</v>
      </c>
      <c r="C61" s="41">
        <f>SUM(C56:C60)</f>
        <v>0</v>
      </c>
      <c r="D61" s="19">
        <f>SUM(D56:D60)</f>
        <v>0</v>
      </c>
      <c r="E61" s="19">
        <f t="shared" ref="E61:F61" si="10">SUM(E56:E60)</f>
        <v>0</v>
      </c>
      <c r="F61" s="19">
        <f t="shared" si="10"/>
        <v>0</v>
      </c>
      <c r="G61" s="42" t="str">
        <f>IF(F61=0,"-",C61/F61)</f>
        <v>-</v>
      </c>
      <c r="H61" s="21">
        <f>SUM(H56:H60)</f>
        <v>0</v>
      </c>
      <c r="I61" s="21">
        <f>SUM(I56:I60)</f>
        <v>0</v>
      </c>
      <c r="J61" s="21">
        <f>SUM(J56:J60)</f>
        <v>0</v>
      </c>
      <c r="K61" s="21">
        <f>SUM(K56:K60)</f>
        <v>0</v>
      </c>
      <c r="L61" s="21">
        <f t="shared" ref="L61" si="11">SUM(L56:L60)</f>
        <v>0</v>
      </c>
      <c r="M61" s="20" t="str">
        <f>IF(H61=0,"-",H61/L61)</f>
        <v>-</v>
      </c>
    </row>
    <row r="62" spans="2:13" ht="30.75" customHeight="1">
      <c r="B62" s="43" t="s">
        <v>47</v>
      </c>
      <c r="C62" s="44"/>
      <c r="D62" s="45"/>
      <c r="E62" s="45"/>
      <c r="F62" s="45"/>
      <c r="G62" s="46"/>
      <c r="H62" s="47"/>
      <c r="I62" s="47"/>
      <c r="J62" s="47"/>
      <c r="K62" s="47"/>
      <c r="L62" s="47"/>
      <c r="M62" s="46"/>
    </row>
    <row r="63" spans="2:13" ht="15" customHeight="1">
      <c r="B63" s="9" t="s">
        <v>48</v>
      </c>
      <c r="C63" s="48">
        <v>0</v>
      </c>
      <c r="D63" s="48">
        <v>0</v>
      </c>
      <c r="E63" s="48">
        <v>0</v>
      </c>
      <c r="F63" s="48">
        <v>0</v>
      </c>
      <c r="G63" s="49" t="str">
        <f>IF(F63=0,"-",C63/F63)</f>
        <v>-</v>
      </c>
      <c r="H63" s="50">
        <v>237561</v>
      </c>
      <c r="I63" s="12">
        <v>0</v>
      </c>
      <c r="J63" s="50">
        <f>H63-I63</f>
        <v>237561</v>
      </c>
      <c r="K63" s="51">
        <v>1734000</v>
      </c>
      <c r="L63" s="51">
        <v>1734000</v>
      </c>
      <c r="M63" s="13">
        <f>H63/L63</f>
        <v>0.13700173010380623</v>
      </c>
    </row>
    <row r="64" spans="2:13" ht="15" customHeight="1">
      <c r="B64" s="9" t="s">
        <v>49</v>
      </c>
      <c r="C64" s="48">
        <v>0</v>
      </c>
      <c r="D64" s="48">
        <v>0</v>
      </c>
      <c r="E64" s="48">
        <v>0</v>
      </c>
      <c r="F64" s="48">
        <v>0</v>
      </c>
      <c r="G64" s="49" t="str">
        <f>IF(F64=0,"-",C64/F64)</f>
        <v>-</v>
      </c>
      <c r="H64" s="50">
        <v>517768</v>
      </c>
      <c r="I64" s="12">
        <v>0</v>
      </c>
      <c r="J64" s="50">
        <f>H64-I64</f>
        <v>517768</v>
      </c>
      <c r="K64" s="12">
        <v>2890000</v>
      </c>
      <c r="L64" s="12">
        <v>2890000</v>
      </c>
      <c r="M64" s="34"/>
    </row>
    <row r="65" spans="2:13" ht="15" customHeight="1">
      <c r="B65" s="9"/>
      <c r="C65" s="39"/>
      <c r="D65" s="35"/>
      <c r="E65" s="35"/>
      <c r="F65" s="35"/>
      <c r="G65" s="34"/>
      <c r="H65" s="40"/>
      <c r="I65" s="40"/>
      <c r="J65" s="40"/>
      <c r="K65" s="40"/>
      <c r="L65" s="40"/>
      <c r="M65" s="34"/>
    </row>
    <row r="66" spans="2:13" ht="38.25">
      <c r="B66" s="18" t="s">
        <v>50</v>
      </c>
      <c r="C66" s="52">
        <f>SUM(C62:C65)</f>
        <v>0</v>
      </c>
      <c r="D66" s="52">
        <f t="shared" ref="D66:F66" si="12">SUM(D62:D65)</f>
        <v>0</v>
      </c>
      <c r="E66" s="52">
        <f t="shared" si="12"/>
        <v>0</v>
      </c>
      <c r="F66" s="52">
        <f t="shared" si="12"/>
        <v>0</v>
      </c>
      <c r="G66" s="53" t="str">
        <f>IF(F66=0,"-",C66/F66)</f>
        <v>-</v>
      </c>
      <c r="H66" s="54">
        <f t="shared" ref="H66:L66" si="13">SUM(H62:H65)</f>
        <v>755329</v>
      </c>
      <c r="I66" s="54">
        <f t="shared" si="13"/>
        <v>0</v>
      </c>
      <c r="J66" s="54">
        <f t="shared" si="13"/>
        <v>755329</v>
      </c>
      <c r="K66" s="54">
        <f t="shared" si="13"/>
        <v>4624000</v>
      </c>
      <c r="L66" s="54">
        <f t="shared" si="13"/>
        <v>4624000</v>
      </c>
      <c r="M66" s="55">
        <f>IF(H66=0,"-",H66/L66)</f>
        <v>0.1633496972318339</v>
      </c>
    </row>
    <row r="67" spans="2:13" ht="126" customHeight="1">
      <c r="B67" s="56" t="s">
        <v>51</v>
      </c>
      <c r="C67" s="57">
        <f>+C30+C44+C54+C61+C66</f>
        <v>3584607</v>
      </c>
      <c r="D67" s="57">
        <f>+D30+D44+D54+D61+D66</f>
        <v>14635355.18685649</v>
      </c>
      <c r="E67" s="57">
        <f>E54+E44+E30</f>
        <v>14647904.939482721</v>
      </c>
      <c r="F67" s="57">
        <f>F54+F44+F30</f>
        <v>14647904.939482721</v>
      </c>
      <c r="G67" s="58">
        <f>C67/F67</f>
        <v>0.24471806820222222</v>
      </c>
      <c r="H67" s="59">
        <f>+H30+H44+H54+H61+H66</f>
        <v>11795814</v>
      </c>
      <c r="I67" s="59">
        <f>+I30+I44+I54+I61+I66</f>
        <v>6763259</v>
      </c>
      <c r="J67" s="59">
        <f>+J30+J44+J54+J61+J66</f>
        <v>5032555</v>
      </c>
      <c r="K67" s="59">
        <f>+K30+K44+K54+K61+K66</f>
        <v>50455548.782966293</v>
      </c>
      <c r="L67" s="59">
        <f>+L30+L44+L54+L61+L66</f>
        <v>50455548.782966293</v>
      </c>
      <c r="M67" s="58">
        <f>IF(H67=0,"-",H67/L67)</f>
        <v>0.23378625908400083</v>
      </c>
    </row>
    <row r="68" spans="2:13" ht="15" customHeight="1">
      <c r="B68" s="60"/>
      <c r="C68" s="61"/>
      <c r="D68" s="62"/>
      <c r="E68" s="63"/>
      <c r="F68" s="63"/>
      <c r="G68" s="64"/>
      <c r="H68" s="65"/>
      <c r="I68" s="65"/>
      <c r="J68" s="65"/>
      <c r="K68" s="65"/>
      <c r="L68" s="65"/>
      <c r="M68" s="64"/>
    </row>
    <row r="69" spans="2:13">
      <c r="B69" s="61"/>
      <c r="C69" s="61"/>
      <c r="D69" s="66"/>
      <c r="E69" s="66"/>
      <c r="F69" s="66"/>
      <c r="G69" s="64"/>
      <c r="H69" s="65"/>
      <c r="I69" s="65"/>
      <c r="J69" s="65"/>
      <c r="K69" s="65"/>
      <c r="L69" s="65"/>
      <c r="M69" s="64"/>
    </row>
    <row r="70" spans="2:13">
      <c r="B70" s="67" t="s">
        <v>52</v>
      </c>
      <c r="C70" s="67"/>
      <c r="L70" s="68"/>
    </row>
    <row r="71" spans="2:13">
      <c r="B71" s="204" t="s">
        <v>53</v>
      </c>
      <c r="C71" s="205"/>
      <c r="D71" s="205"/>
      <c r="E71" s="205"/>
      <c r="F71" s="205"/>
      <c r="G71" s="205"/>
      <c r="H71" s="205"/>
      <c r="I71" s="205"/>
      <c r="J71" s="205"/>
      <c r="K71" s="205"/>
      <c r="L71" s="205"/>
      <c r="M71" s="206"/>
    </row>
    <row r="72" spans="2:13" ht="15" customHeight="1">
      <c r="B72" s="182" t="s">
        <v>54</v>
      </c>
      <c r="C72" s="183"/>
      <c r="D72" s="183"/>
      <c r="E72" s="183"/>
      <c r="F72" s="183"/>
      <c r="G72" s="183"/>
      <c r="H72" s="183"/>
      <c r="I72" s="183"/>
      <c r="J72" s="183"/>
      <c r="K72" s="183"/>
      <c r="L72" s="183"/>
      <c r="M72" s="184"/>
    </row>
    <row r="73" spans="2:13">
      <c r="B73" s="186" t="s">
        <v>55</v>
      </c>
      <c r="C73" s="187"/>
      <c r="D73" s="187"/>
      <c r="E73" s="187"/>
      <c r="F73" s="187"/>
      <c r="G73" s="187"/>
      <c r="H73" s="187"/>
      <c r="I73" s="187"/>
      <c r="J73" s="187"/>
      <c r="K73" s="187"/>
      <c r="L73" s="187"/>
      <c r="M73" s="188"/>
    </row>
    <row r="74" spans="2:13" ht="26.25" customHeight="1">
      <c r="B74" s="189"/>
      <c r="C74" s="190"/>
      <c r="D74" s="190"/>
      <c r="E74" s="190"/>
      <c r="F74" s="190"/>
      <c r="G74" s="190"/>
      <c r="H74" s="190"/>
      <c r="I74" s="190"/>
      <c r="J74" s="190"/>
      <c r="K74" s="190"/>
      <c r="L74" s="190"/>
      <c r="M74" s="191"/>
    </row>
    <row r="75" spans="2:13" ht="28.5" customHeight="1">
      <c r="B75" s="181" t="s">
        <v>56</v>
      </c>
      <c r="C75" s="181"/>
      <c r="D75" s="181"/>
      <c r="E75" s="181"/>
      <c r="F75" s="181"/>
      <c r="G75" s="181"/>
      <c r="H75" s="181"/>
      <c r="I75" s="181"/>
      <c r="J75" s="181"/>
      <c r="K75" s="181"/>
      <c r="L75" s="181"/>
      <c r="M75" s="181"/>
    </row>
  </sheetData>
  <mergeCells count="8">
    <mergeCell ref="B73:M74"/>
    <mergeCell ref="B75:M75"/>
    <mergeCell ref="B5:M6"/>
    <mergeCell ref="B8:M16"/>
    <mergeCell ref="B45:M45"/>
    <mergeCell ref="B55:M55"/>
    <mergeCell ref="B71:M71"/>
    <mergeCell ref="B72:M7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F1937-8475-4E29-AC77-AD56164D9110}">
  <dimension ref="A1:E32"/>
  <sheetViews>
    <sheetView workbookViewId="0">
      <selection activeCell="F5" sqref="F5:G5"/>
    </sheetView>
  </sheetViews>
  <sheetFormatPr defaultRowHeight="16.5"/>
  <cols>
    <col min="1" max="1" width="3.42578125" customWidth="1"/>
    <col min="2" max="2" width="62.5703125" style="70" customWidth="1"/>
    <col min="3" max="3" width="21.42578125" style="70" customWidth="1"/>
    <col min="4" max="4" width="13" customWidth="1"/>
  </cols>
  <sheetData>
    <row r="1" spans="2:5">
      <c r="B1" s="1" t="s">
        <v>0</v>
      </c>
    </row>
    <row r="2" spans="2:5">
      <c r="B2" s="1" t="s">
        <v>57</v>
      </c>
    </row>
    <row r="3" spans="2:5">
      <c r="B3" s="1" t="s">
        <v>58</v>
      </c>
    </row>
    <row r="4" spans="2:5">
      <c r="B4" s="1"/>
    </row>
    <row r="5" spans="2:5" ht="15">
      <c r="B5" s="207" t="s">
        <v>59</v>
      </c>
      <c r="C5" s="208"/>
      <c r="D5" s="208"/>
      <c r="E5" s="209"/>
    </row>
    <row r="6" spans="2:5" ht="15">
      <c r="B6" s="210"/>
      <c r="C6" s="211"/>
      <c r="D6" s="211"/>
      <c r="E6" s="212"/>
    </row>
    <row r="7" spans="2:5" ht="15">
      <c r="B7" s="213"/>
      <c r="C7" s="214"/>
      <c r="D7" s="214"/>
      <c r="E7" s="215"/>
    </row>
    <row r="9" spans="2:5">
      <c r="B9" s="1" t="s">
        <v>60</v>
      </c>
    </row>
    <row r="10" spans="2:5">
      <c r="B10" s="1"/>
    </row>
    <row r="11" spans="2:5" ht="50.25" customHeight="1">
      <c r="B11" s="72" t="s">
        <v>61</v>
      </c>
      <c r="C11" s="73" t="s">
        <v>62</v>
      </c>
    </row>
    <row r="12" spans="2:5" s="74" customFormat="1" ht="15" customHeight="1">
      <c r="B12" s="216" t="s">
        <v>63</v>
      </c>
      <c r="C12" s="216"/>
    </row>
    <row r="13" spans="2:5" ht="15">
      <c r="B13" s="75" t="s">
        <v>64</v>
      </c>
      <c r="C13" s="50">
        <v>1888465</v>
      </c>
    </row>
    <row r="14" spans="2:5" ht="15">
      <c r="B14" s="75" t="s">
        <v>65</v>
      </c>
      <c r="C14" s="50">
        <v>1103599</v>
      </c>
    </row>
    <row r="15" spans="2:5" ht="15">
      <c r="B15" s="75" t="s">
        <v>28</v>
      </c>
      <c r="C15" s="50">
        <v>3921811</v>
      </c>
    </row>
    <row r="16" spans="2:5" ht="15">
      <c r="B16" s="75" t="s">
        <v>36</v>
      </c>
      <c r="C16" s="50">
        <v>4126610</v>
      </c>
    </row>
    <row r="17" spans="1:3" ht="15">
      <c r="B17" s="75" t="s">
        <v>66</v>
      </c>
      <c r="C17" s="50">
        <v>517768</v>
      </c>
    </row>
    <row r="18" spans="1:3" ht="15">
      <c r="B18" s="75" t="s">
        <v>67</v>
      </c>
      <c r="C18" s="76"/>
    </row>
    <row r="19" spans="1:3" s="74" customFormat="1" ht="15" customHeight="1">
      <c r="B19" s="77" t="s">
        <v>68</v>
      </c>
      <c r="C19" s="78">
        <f>SUM(C13:C18)</f>
        <v>11558253</v>
      </c>
    </row>
    <row r="20" spans="1:3" s="74" customFormat="1" ht="15" customHeight="1">
      <c r="B20" s="217" t="s">
        <v>69</v>
      </c>
      <c r="C20" s="218"/>
    </row>
    <row r="21" spans="1:3" ht="27">
      <c r="B21" s="69" t="s">
        <v>70</v>
      </c>
      <c r="C21" s="50">
        <v>237561</v>
      </c>
    </row>
    <row r="22" spans="1:3" ht="15" customHeight="1">
      <c r="B22" s="9" t="s">
        <v>71</v>
      </c>
      <c r="C22" s="50">
        <v>455101</v>
      </c>
    </row>
    <row r="23" spans="1:3" ht="15">
      <c r="A23" t="s">
        <v>72</v>
      </c>
      <c r="B23" s="75" t="s">
        <v>73</v>
      </c>
      <c r="C23" s="50">
        <v>338391</v>
      </c>
    </row>
    <row r="24" spans="1:3" ht="15">
      <c r="B24" s="79" t="s">
        <v>74</v>
      </c>
      <c r="C24" s="50">
        <v>389556</v>
      </c>
    </row>
    <row r="25" spans="1:3" ht="15">
      <c r="B25" s="75" t="s">
        <v>75</v>
      </c>
      <c r="C25" s="50">
        <v>465569</v>
      </c>
    </row>
    <row r="26" spans="1:3" s="74" customFormat="1" ht="15" customHeight="1">
      <c r="B26" s="77" t="s">
        <v>76</v>
      </c>
      <c r="C26" s="80">
        <f>SUM(C21:C25)</f>
        <v>1886178</v>
      </c>
    </row>
    <row r="27" spans="1:3" s="74" customFormat="1" ht="150.75" customHeight="1">
      <c r="B27" s="81" t="s">
        <v>77</v>
      </c>
      <c r="C27" s="82">
        <f>+C19+C26</f>
        <v>13444431</v>
      </c>
    </row>
    <row r="28" spans="1:3" ht="15">
      <c r="B28" s="83"/>
      <c r="C28" s="83"/>
    </row>
    <row r="29" spans="1:3" s="74" customFormat="1" ht="15" customHeight="1">
      <c r="B29" s="84"/>
      <c r="C29" s="84"/>
    </row>
    <row r="30" spans="1:3" s="74" customFormat="1" ht="15" customHeight="1">
      <c r="B30" s="245" t="s">
        <v>78</v>
      </c>
      <c r="C30" s="84"/>
    </row>
    <row r="31" spans="1:3" ht="25.5">
      <c r="B31" s="73" t="s">
        <v>79</v>
      </c>
      <c r="C31" s="73" t="s">
        <v>80</v>
      </c>
    </row>
    <row r="32" spans="1:3" s="74" customFormat="1" ht="150.75" customHeight="1">
      <c r="B32" s="85" t="s">
        <v>77</v>
      </c>
      <c r="C32" s="86">
        <f>C27</f>
        <v>13444431</v>
      </c>
    </row>
  </sheetData>
  <mergeCells count="3">
    <mergeCell ref="B5:E7"/>
    <mergeCell ref="B12:C12"/>
    <mergeCell ref="B20:C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5691A-300C-4563-A216-3B743FE6DC5C}">
  <dimension ref="B1:R44"/>
  <sheetViews>
    <sheetView workbookViewId="0">
      <selection activeCell="B1" sqref="B1:C3"/>
    </sheetView>
  </sheetViews>
  <sheetFormatPr defaultRowHeight="15"/>
  <cols>
    <col min="1" max="1" width="3.5703125" customWidth="1"/>
    <col min="2" max="2" width="18.85546875" style="74" customWidth="1"/>
    <col min="3" max="3" width="22.28515625" customWidth="1"/>
    <col min="4" max="4" width="24.140625" customWidth="1"/>
    <col min="5" max="5" width="18.85546875" customWidth="1"/>
    <col min="6" max="6" width="18.5703125" customWidth="1"/>
    <col min="7" max="7" width="43" customWidth="1"/>
    <col min="8" max="8" width="3.42578125" customWidth="1"/>
    <col min="9" max="9" width="31.85546875" customWidth="1"/>
    <col min="10" max="10" width="11.5703125" customWidth="1"/>
    <col min="11" max="12" width="12.42578125" customWidth="1"/>
    <col min="13" max="15" width="18.7109375" customWidth="1"/>
    <col min="16" max="16" width="64.5703125" bestFit="1" customWidth="1"/>
    <col min="17" max="17" width="58" bestFit="1" customWidth="1"/>
    <col min="18" max="18" width="66" bestFit="1" customWidth="1"/>
    <col min="19" max="19" width="12.42578125" customWidth="1"/>
  </cols>
  <sheetData>
    <row r="1" spans="2:18">
      <c r="B1" s="87" t="s">
        <v>0</v>
      </c>
    </row>
    <row r="2" spans="2:18">
      <c r="B2" s="87" t="s">
        <v>81</v>
      </c>
    </row>
    <row r="3" spans="2:18">
      <c r="B3" s="87" t="s">
        <v>82</v>
      </c>
    </row>
    <row r="4" spans="2:18">
      <c r="B4" s="87"/>
    </row>
    <row r="5" spans="2:18" ht="15" customHeight="1">
      <c r="B5" s="219" t="s">
        <v>83</v>
      </c>
      <c r="C5" s="219"/>
      <c r="D5" s="219"/>
      <c r="E5" s="219"/>
      <c r="F5" s="219"/>
      <c r="G5" s="219"/>
    </row>
    <row r="6" spans="2:18">
      <c r="B6" s="219"/>
      <c r="C6" s="219"/>
      <c r="D6" s="219"/>
      <c r="E6" s="219"/>
      <c r="F6" s="219"/>
      <c r="G6" s="219"/>
    </row>
    <row r="7" spans="2:18">
      <c r="B7" s="219"/>
      <c r="C7" s="219"/>
      <c r="D7" s="219"/>
      <c r="E7" s="219"/>
      <c r="F7" s="219"/>
      <c r="G7" s="219"/>
    </row>
    <row r="8" spans="2:18">
      <c r="B8" s="219"/>
      <c r="C8" s="219"/>
      <c r="D8" s="219"/>
      <c r="E8" s="219"/>
      <c r="F8" s="219"/>
      <c r="G8" s="219"/>
    </row>
    <row r="9" spans="2:18">
      <c r="B9" s="219"/>
      <c r="C9" s="219"/>
      <c r="D9" s="219"/>
      <c r="E9" s="219"/>
      <c r="F9" s="219"/>
      <c r="G9" s="219"/>
    </row>
    <row r="11" spans="2:18" ht="18">
      <c r="B11" s="246" t="s">
        <v>84</v>
      </c>
      <c r="C11" s="88"/>
      <c r="D11" s="89"/>
      <c r="E11" s="89"/>
      <c r="F11" s="89"/>
      <c r="G11" s="89"/>
      <c r="I11" s="90" t="s">
        <v>85</v>
      </c>
    </row>
    <row r="12" spans="2:18" ht="18.75">
      <c r="C12" s="91"/>
      <c r="D12" s="92"/>
      <c r="E12" s="92"/>
      <c r="F12" s="92"/>
      <c r="G12" s="92"/>
      <c r="I12" s="93"/>
    </row>
    <row r="13" spans="2:18" s="74" customFormat="1" ht="15" customHeight="1">
      <c r="B13" s="94" t="s">
        <v>86</v>
      </c>
      <c r="C13" s="95" t="s">
        <v>87</v>
      </c>
      <c r="D13" s="95" t="s">
        <v>88</v>
      </c>
      <c r="E13" s="95" t="s">
        <v>89</v>
      </c>
      <c r="F13" s="95" t="s">
        <v>90</v>
      </c>
      <c r="G13" s="95" t="s">
        <v>91</v>
      </c>
      <c r="I13" s="96" t="s">
        <v>92</v>
      </c>
      <c r="J13" s="95" t="s">
        <v>93</v>
      </c>
      <c r="K13" s="95" t="s">
        <v>94</v>
      </c>
      <c r="L13" s="95" t="s">
        <v>95</v>
      </c>
      <c r="M13" s="95" t="s">
        <v>96</v>
      </c>
      <c r="N13" s="95" t="s">
        <v>97</v>
      </c>
      <c r="O13" s="95" t="s">
        <v>98</v>
      </c>
      <c r="P13" s="95" t="s">
        <v>99</v>
      </c>
      <c r="Q13" s="95" t="s">
        <v>100</v>
      </c>
      <c r="R13" s="95" t="s">
        <v>101</v>
      </c>
    </row>
    <row r="14" spans="2:18" ht="33">
      <c r="B14" s="97" t="s">
        <v>102</v>
      </c>
      <c r="C14" s="98"/>
      <c r="D14" s="99"/>
      <c r="E14" s="99"/>
      <c r="F14" s="99"/>
      <c r="G14" s="100"/>
      <c r="I14" s="101" t="s">
        <v>103</v>
      </c>
      <c r="J14" s="102"/>
      <c r="K14" s="102"/>
      <c r="L14" s="102"/>
      <c r="M14" s="102">
        <v>1157810</v>
      </c>
      <c r="N14" s="102">
        <v>1836138</v>
      </c>
      <c r="O14" s="102">
        <v>2220590</v>
      </c>
      <c r="P14" s="102">
        <v>824815</v>
      </c>
      <c r="Q14" s="102">
        <v>167681</v>
      </c>
      <c r="R14" s="102">
        <v>3930748</v>
      </c>
    </row>
    <row r="15" spans="2:18" s="74" customFormat="1" ht="33">
      <c r="B15" s="97" t="s">
        <v>104</v>
      </c>
      <c r="C15" s="103"/>
      <c r="D15" s="104"/>
      <c r="E15" s="104"/>
      <c r="F15" s="104"/>
      <c r="G15" s="105"/>
      <c r="I15" s="106" t="s">
        <v>105</v>
      </c>
      <c r="J15" s="107"/>
      <c r="K15" s="107"/>
      <c r="L15" s="107"/>
      <c r="M15" s="107" t="s">
        <v>106</v>
      </c>
      <c r="N15" s="107" t="s">
        <v>106</v>
      </c>
      <c r="O15" s="107" t="s">
        <v>106</v>
      </c>
      <c r="P15" s="108" t="s">
        <v>107</v>
      </c>
      <c r="Q15" s="108" t="s">
        <v>107</v>
      </c>
      <c r="R15" s="108" t="s">
        <v>107</v>
      </c>
    </row>
    <row r="16" spans="2:18" ht="33">
      <c r="B16" s="97" t="s">
        <v>108</v>
      </c>
      <c r="C16" s="98"/>
      <c r="D16" s="99"/>
      <c r="E16" s="99"/>
      <c r="F16" s="99"/>
      <c r="G16" s="100"/>
      <c r="I16" s="106" t="s">
        <v>109</v>
      </c>
      <c r="J16" s="107"/>
      <c r="K16" s="107"/>
      <c r="L16" s="107"/>
      <c r="M16" s="109" t="s">
        <v>110</v>
      </c>
      <c r="N16" s="109" t="s">
        <v>111</v>
      </c>
      <c r="O16" s="109" t="s">
        <v>112</v>
      </c>
      <c r="P16" s="110" t="s">
        <v>113</v>
      </c>
      <c r="Q16" s="111" t="s">
        <v>114</v>
      </c>
      <c r="R16" s="111" t="s">
        <v>114</v>
      </c>
    </row>
    <row r="17" spans="2:18" ht="28.5">
      <c r="B17" s="112" t="s">
        <v>115</v>
      </c>
      <c r="C17" s="113"/>
      <c r="D17" s="114"/>
      <c r="E17" s="114"/>
      <c r="F17" s="114"/>
      <c r="G17" s="115"/>
      <c r="I17" s="116"/>
    </row>
    <row r="18" spans="2:18" ht="16.5" customHeight="1">
      <c r="B18" s="97" t="s">
        <v>116</v>
      </c>
      <c r="C18" s="103" t="s">
        <v>106</v>
      </c>
      <c r="D18" s="99">
        <v>4591713.3</v>
      </c>
      <c r="E18" s="99">
        <v>6836163</v>
      </c>
      <c r="F18" s="99">
        <v>6681815</v>
      </c>
      <c r="G18" s="117">
        <f>D18/F18</f>
        <v>0.68719551499106157</v>
      </c>
      <c r="I18" s="116" t="s">
        <v>52</v>
      </c>
    </row>
    <row r="19" spans="2:18" ht="33">
      <c r="B19" s="97" t="s">
        <v>117</v>
      </c>
      <c r="C19" s="103" t="s">
        <v>106</v>
      </c>
      <c r="D19" s="99">
        <v>11538129.300000001</v>
      </c>
      <c r="E19" s="99">
        <v>13652726</v>
      </c>
      <c r="F19" s="99">
        <v>13363630</v>
      </c>
      <c r="G19" s="117">
        <f t="shared" ref="G19:G24" si="0">D19/F19</f>
        <v>0.86339784175407441</v>
      </c>
      <c r="I19" s="182" t="s">
        <v>118</v>
      </c>
      <c r="J19" s="183"/>
      <c r="K19" s="183"/>
      <c r="L19" s="183"/>
      <c r="M19" s="183"/>
      <c r="N19" s="183"/>
      <c r="O19" s="183"/>
      <c r="P19" s="183"/>
      <c r="Q19" s="183"/>
      <c r="R19" s="184"/>
    </row>
    <row r="20" spans="2:18" ht="16.5" customHeight="1">
      <c r="B20" s="97" t="s">
        <v>119</v>
      </c>
      <c r="C20" s="103" t="s">
        <v>106</v>
      </c>
      <c r="D20" s="99">
        <v>33088417</v>
      </c>
      <c r="E20" s="99">
        <v>20466080</v>
      </c>
      <c r="F20" s="118">
        <v>20021823</v>
      </c>
      <c r="G20" s="117">
        <f t="shared" si="0"/>
        <v>1.6526175963097867</v>
      </c>
      <c r="I20" s="182" t="s">
        <v>120</v>
      </c>
      <c r="J20" s="183"/>
      <c r="K20" s="183"/>
      <c r="L20" s="183"/>
      <c r="M20" s="183"/>
      <c r="N20" s="183"/>
      <c r="O20" s="183"/>
      <c r="P20" s="183"/>
      <c r="Q20" s="183"/>
      <c r="R20" s="184"/>
    </row>
    <row r="21" spans="2:18" ht="16.5" customHeight="1">
      <c r="B21" s="112" t="s">
        <v>121</v>
      </c>
      <c r="C21" s="113"/>
      <c r="D21" s="114">
        <f>SUM(D18:D20)</f>
        <v>49218259.600000001</v>
      </c>
      <c r="E21" s="114">
        <f>SUM(E18:E20)</f>
        <v>40954969</v>
      </c>
      <c r="F21" s="114">
        <f>SUM(F18:F20)</f>
        <v>40067268</v>
      </c>
      <c r="G21" s="119">
        <f>D21/F21</f>
        <v>1.2283907053508116</v>
      </c>
    </row>
    <row r="22" spans="2:18" ht="33">
      <c r="B22" s="97" t="s">
        <v>122</v>
      </c>
      <c r="C22" s="120" t="s">
        <v>106</v>
      </c>
      <c r="D22" s="99">
        <v>12393009</v>
      </c>
      <c r="E22" s="99">
        <v>9742796.3000000007</v>
      </c>
      <c r="F22" s="99">
        <v>9742796.3000000007</v>
      </c>
      <c r="G22" s="117">
        <f t="shared" si="0"/>
        <v>1.2720176649900807</v>
      </c>
    </row>
    <row r="23" spans="2:18" ht="33">
      <c r="B23" s="97" t="s">
        <v>123</v>
      </c>
      <c r="C23" s="120" t="s">
        <v>106</v>
      </c>
      <c r="D23" s="99">
        <v>12902023</v>
      </c>
      <c r="E23" s="99">
        <v>9213439.3000000007</v>
      </c>
      <c r="F23" s="99">
        <v>9213439.3000000007</v>
      </c>
      <c r="G23" s="117">
        <f t="shared" si="0"/>
        <v>1.4003481848520996</v>
      </c>
    </row>
    <row r="24" spans="2:18" ht="33">
      <c r="B24" s="97" t="s">
        <v>124</v>
      </c>
      <c r="C24" s="120" t="s">
        <v>106</v>
      </c>
      <c r="D24" s="99">
        <v>18153889</v>
      </c>
      <c r="E24" s="99">
        <v>8538383</v>
      </c>
      <c r="F24" s="99">
        <f>8538383+5346176</f>
        <v>13884559</v>
      </c>
      <c r="G24" s="117">
        <f t="shared" si="0"/>
        <v>1.307487619880473</v>
      </c>
    </row>
    <row r="25" spans="2:18" ht="16.5" customHeight="1">
      <c r="B25" s="112" t="s">
        <v>125</v>
      </c>
      <c r="C25" s="113"/>
      <c r="D25" s="114">
        <f>SUM(D22:D24)</f>
        <v>43448921</v>
      </c>
      <c r="E25" s="114">
        <f>SUM(E22:E24)</f>
        <v>27494618.600000001</v>
      </c>
      <c r="F25" s="114">
        <f>SUM(F22:F24)</f>
        <v>32840794.600000001</v>
      </c>
      <c r="G25" s="119">
        <f>D25/F25</f>
        <v>1.3230167396741368</v>
      </c>
    </row>
    <row r="26" spans="2:18" ht="16.5">
      <c r="B26" s="103">
        <v>2018</v>
      </c>
      <c r="C26" s="120" t="s">
        <v>126</v>
      </c>
      <c r="D26" s="99">
        <v>10809555</v>
      </c>
      <c r="E26" s="99">
        <v>16509650.300000001</v>
      </c>
      <c r="F26" s="99">
        <v>16509651</v>
      </c>
      <c r="G26" s="117">
        <f t="shared" ref="G26:G35" si="1">D26/F26</f>
        <v>0.65474158115153369</v>
      </c>
    </row>
    <row r="27" spans="2:18" ht="16.5">
      <c r="B27" s="103">
        <v>2019</v>
      </c>
      <c r="C27" s="121" t="s">
        <v>126</v>
      </c>
      <c r="D27" s="122">
        <v>27117988.980000004</v>
      </c>
      <c r="E27" s="99">
        <v>16509650.300000001</v>
      </c>
      <c r="F27" s="99">
        <v>16406931</v>
      </c>
      <c r="G27" s="121">
        <f t="shared" si="1"/>
        <v>1.652837388052647</v>
      </c>
    </row>
    <row r="28" spans="2:18" ht="16.5">
      <c r="B28" s="103">
        <v>2020</v>
      </c>
      <c r="C28" s="121" t="s">
        <v>126</v>
      </c>
      <c r="D28" s="122">
        <v>15576299.43</v>
      </c>
      <c r="E28" s="99">
        <v>16509650</v>
      </c>
      <c r="F28" s="99">
        <v>16468775</v>
      </c>
      <c r="G28" s="121">
        <f t="shared" si="1"/>
        <v>0.94580801729333241</v>
      </c>
    </row>
    <row r="29" spans="2:18" ht="16.5">
      <c r="B29" s="103">
        <v>2021</v>
      </c>
      <c r="C29" s="121" t="s">
        <v>126</v>
      </c>
      <c r="D29" s="123">
        <v>15707967</v>
      </c>
      <c r="E29" s="99">
        <v>16509650</v>
      </c>
      <c r="F29" s="99">
        <v>17373486</v>
      </c>
      <c r="G29" s="121">
        <f t="shared" si="1"/>
        <v>0.90413443795908321</v>
      </c>
    </row>
    <row r="30" spans="2:18" ht="27.75" customHeight="1">
      <c r="B30" s="112" t="s">
        <v>127</v>
      </c>
      <c r="C30" s="124"/>
      <c r="D30" s="125">
        <f>SUM(D26:D29)</f>
        <v>69211810.409999996</v>
      </c>
      <c r="E30" s="125">
        <f>SUM(E26:E29)</f>
        <v>66038600.600000001</v>
      </c>
      <c r="F30" s="125">
        <f>SUM(F26:F29)</f>
        <v>66758843</v>
      </c>
      <c r="G30" s="126">
        <f t="shared" si="1"/>
        <v>1.0367437076463413</v>
      </c>
    </row>
    <row r="31" spans="2:18" ht="16.5">
      <c r="B31" s="103">
        <v>2022</v>
      </c>
      <c r="C31" s="120" t="s">
        <v>126</v>
      </c>
      <c r="D31" s="99">
        <v>12403825</v>
      </c>
      <c r="E31" s="99">
        <v>14059426.312123252</v>
      </c>
      <c r="F31" s="99">
        <v>13745824</v>
      </c>
      <c r="G31" s="117">
        <f t="shared" si="1"/>
        <v>0.90237042173681259</v>
      </c>
    </row>
    <row r="32" spans="2:18" ht="16.5" customHeight="1">
      <c r="B32" s="103">
        <v>2023</v>
      </c>
      <c r="C32" s="121" t="s">
        <v>126</v>
      </c>
      <c r="D32" s="99">
        <v>15488281</v>
      </c>
      <c r="E32" s="99">
        <v>14059426.312123252</v>
      </c>
      <c r="F32" s="99">
        <v>14127406</v>
      </c>
      <c r="G32" s="117">
        <f t="shared" si="1"/>
        <v>1.0963287244664732</v>
      </c>
    </row>
    <row r="33" spans="2:7" ht="16.5" customHeight="1">
      <c r="B33" s="103">
        <v>2024</v>
      </c>
      <c r="C33" s="121" t="s">
        <v>126</v>
      </c>
      <c r="D33" s="99">
        <v>17414657</v>
      </c>
      <c r="E33" s="99">
        <v>14059426.312123252</v>
      </c>
      <c r="F33" s="99">
        <v>14127406</v>
      </c>
      <c r="G33" s="117">
        <f t="shared" si="1"/>
        <v>1.2326860996279148</v>
      </c>
    </row>
    <row r="34" spans="2:7" ht="16.5">
      <c r="B34" s="103">
        <v>2025</v>
      </c>
      <c r="C34" s="121" t="s">
        <v>126</v>
      </c>
      <c r="D34" s="99">
        <v>3700513</v>
      </c>
      <c r="E34" s="99">
        <v>14059426.312123252</v>
      </c>
      <c r="F34" s="99">
        <v>14127406</v>
      </c>
      <c r="G34" s="117">
        <f t="shared" si="1"/>
        <v>0.26193860359077953</v>
      </c>
    </row>
    <row r="35" spans="2:7" ht="28.5">
      <c r="B35" s="112" t="s">
        <v>128</v>
      </c>
      <c r="C35" s="124"/>
      <c r="D35" s="125">
        <f>SUM(D31:D34)</f>
        <v>49007276</v>
      </c>
      <c r="E35" s="125">
        <f>SUM(E31:E34)</f>
        <v>56237705.248493008</v>
      </c>
      <c r="F35" s="125">
        <f>SUM(F31:F34)</f>
        <v>56128042</v>
      </c>
      <c r="G35" s="126">
        <f t="shared" si="1"/>
        <v>0.87313353991575193</v>
      </c>
    </row>
    <row r="36" spans="2:7" ht="16.5" customHeight="1">
      <c r="B36" s="103">
        <v>2026</v>
      </c>
      <c r="C36" s="120" t="s">
        <v>126</v>
      </c>
      <c r="D36" s="99">
        <v>3854607</v>
      </c>
      <c r="E36" s="99">
        <v>14635355.18685649</v>
      </c>
      <c r="F36" s="99">
        <v>14647904.939482721</v>
      </c>
      <c r="G36" s="117">
        <f>D36/F36</f>
        <v>0.26315073834279828</v>
      </c>
    </row>
    <row r="37" spans="2:7" ht="16.5" customHeight="1">
      <c r="B37" s="103">
        <v>2027</v>
      </c>
      <c r="C37" s="121" t="s">
        <v>126</v>
      </c>
      <c r="D37" s="99"/>
      <c r="E37" s="99">
        <v>14635355.18685649</v>
      </c>
      <c r="F37" s="99">
        <v>14647904.939482721</v>
      </c>
      <c r="G37" s="117">
        <f>D37/F37</f>
        <v>0</v>
      </c>
    </row>
    <row r="38" spans="2:7" ht="16.5" customHeight="1">
      <c r="B38" s="103">
        <v>2028</v>
      </c>
      <c r="C38" s="121" t="s">
        <v>126</v>
      </c>
      <c r="D38" s="99"/>
      <c r="E38" s="99">
        <v>14635355.18685649</v>
      </c>
      <c r="F38" s="99">
        <v>14647904.939482721</v>
      </c>
      <c r="G38" s="117">
        <f>D38/F38</f>
        <v>0</v>
      </c>
    </row>
    <row r="39" spans="2:7" ht="16.5" customHeight="1">
      <c r="B39" s="103">
        <v>2029</v>
      </c>
      <c r="C39" s="121" t="s">
        <v>126</v>
      </c>
      <c r="D39" s="99"/>
      <c r="E39" s="99">
        <v>14635355.18685649</v>
      </c>
      <c r="F39" s="99">
        <v>14647904.939482721</v>
      </c>
      <c r="G39" s="117">
        <f>D39/F39</f>
        <v>0</v>
      </c>
    </row>
    <row r="40" spans="2:7" ht="28.5">
      <c r="B40" s="112" t="s">
        <v>129</v>
      </c>
      <c r="C40" s="124"/>
      <c r="D40" s="125">
        <f>SUM(D36:D39)</f>
        <v>3854607</v>
      </c>
      <c r="E40" s="125">
        <f>SUM(E36:E39)</f>
        <v>58541420.747425959</v>
      </c>
      <c r="F40" s="125">
        <f>SUM(F36:F39)</f>
        <v>58591619.757930882</v>
      </c>
      <c r="G40" s="126">
        <f>D40/F40</f>
        <v>6.5787684585699571E-2</v>
      </c>
    </row>
    <row r="41" spans="2:7">
      <c r="B41" s="116" t="s">
        <v>52</v>
      </c>
    </row>
    <row r="42" spans="2:7" ht="29.25" customHeight="1">
      <c r="B42" s="220" t="s">
        <v>130</v>
      </c>
      <c r="C42" s="220"/>
      <c r="D42" s="220"/>
      <c r="E42" s="220"/>
      <c r="F42" s="220"/>
      <c r="G42" s="220"/>
    </row>
    <row r="43" spans="2:7" ht="29.25" customHeight="1">
      <c r="B43" s="220" t="s">
        <v>131</v>
      </c>
      <c r="C43" s="220"/>
      <c r="D43" s="220"/>
      <c r="E43" s="220"/>
      <c r="F43" s="220"/>
      <c r="G43" s="220"/>
    </row>
    <row r="44" spans="2:7" ht="15" customHeight="1">
      <c r="B44" s="181" t="s">
        <v>132</v>
      </c>
      <c r="C44" s="181"/>
      <c r="D44" s="181"/>
      <c r="E44" s="181"/>
      <c r="F44" s="181"/>
      <c r="G44" s="181"/>
    </row>
  </sheetData>
  <mergeCells count="6">
    <mergeCell ref="B44:G44"/>
    <mergeCell ref="B5:G9"/>
    <mergeCell ref="I19:R19"/>
    <mergeCell ref="I20:R20"/>
    <mergeCell ref="B42:G42"/>
    <mergeCell ref="B43:G43"/>
  </mergeCells>
  <hyperlinks>
    <hyperlink ref="P16" r:id="rId1" xr:uid="{FDB9325E-221C-49BA-BB2A-D0CBA0FBB8ED}"/>
    <hyperlink ref="Q16" r:id="rId2" xr:uid="{2B806365-4646-4CB9-A99A-04846D8EE30C}"/>
    <hyperlink ref="R16" r:id="rId3" xr:uid="{ADB42E99-7EE6-48F4-8076-1215F2AAD79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3B318-952B-4D0B-B8FC-157471DFBBAD}">
  <dimension ref="A1:T31"/>
  <sheetViews>
    <sheetView workbookViewId="0">
      <selection activeCell="B4" sqref="B4"/>
    </sheetView>
  </sheetViews>
  <sheetFormatPr defaultRowHeight="15"/>
  <cols>
    <col min="1" max="1" width="4.42578125" customWidth="1"/>
    <col min="2" max="2" width="44.42578125" customWidth="1"/>
    <col min="3" max="4" width="11.5703125" customWidth="1"/>
    <col min="5" max="5" width="11.42578125" customWidth="1"/>
    <col min="6" max="7" width="11.5703125" customWidth="1"/>
    <col min="8" max="8" width="11.85546875" customWidth="1"/>
    <col min="9" max="9" width="12.140625" customWidth="1"/>
    <col min="10" max="10" width="12.42578125" customWidth="1"/>
    <col min="11" max="11" width="12" customWidth="1"/>
    <col min="12" max="12" width="11" customWidth="1"/>
    <col min="13" max="17" width="12" customWidth="1"/>
    <col min="18" max="19" width="11.5703125" customWidth="1"/>
    <col min="20" max="20" width="10.28515625" customWidth="1"/>
  </cols>
  <sheetData>
    <row r="1" spans="1:20">
      <c r="B1" s="1" t="s">
        <v>0</v>
      </c>
    </row>
    <row r="2" spans="1:20">
      <c r="B2" s="1" t="s">
        <v>133</v>
      </c>
    </row>
    <row r="3" spans="1:20">
      <c r="B3" s="1" t="s">
        <v>134</v>
      </c>
    </row>
    <row r="4" spans="1:20">
      <c r="B4" s="1"/>
    </row>
    <row r="5" spans="1:20" ht="15" customHeight="1">
      <c r="B5" s="180" t="s">
        <v>135</v>
      </c>
      <c r="C5" s="180"/>
      <c r="D5" s="180"/>
      <c r="E5" s="180"/>
      <c r="F5" s="180"/>
      <c r="G5" s="180"/>
      <c r="H5" s="180"/>
      <c r="I5" s="180"/>
      <c r="J5" s="180"/>
      <c r="K5" s="180"/>
    </row>
    <row r="6" spans="1:20" ht="15" customHeight="1">
      <c r="B6" s="180"/>
      <c r="C6" s="180"/>
      <c r="D6" s="180"/>
      <c r="E6" s="180"/>
      <c r="F6" s="180"/>
      <c r="G6" s="180"/>
      <c r="H6" s="180"/>
      <c r="I6" s="180"/>
      <c r="J6" s="180"/>
      <c r="K6" s="180"/>
    </row>
    <row r="7" spans="1:20" ht="27.75" customHeight="1">
      <c r="B7" s="180"/>
      <c r="C7" s="180"/>
      <c r="D7" s="180"/>
      <c r="E7" s="180"/>
      <c r="F7" s="180"/>
      <c r="G7" s="180"/>
      <c r="H7" s="180"/>
      <c r="I7" s="180"/>
      <c r="J7" s="180"/>
      <c r="K7" s="180"/>
    </row>
    <row r="8" spans="1:20" ht="16.5">
      <c r="B8" s="70"/>
      <c r="C8" s="70"/>
      <c r="D8" s="70"/>
      <c r="E8" s="70"/>
      <c r="F8" s="70"/>
      <c r="G8" s="70"/>
      <c r="H8" s="70"/>
      <c r="I8" s="70"/>
      <c r="J8" s="70"/>
      <c r="K8" s="70"/>
      <c r="L8" s="70"/>
    </row>
    <row r="9" spans="1:20" ht="16.5">
      <c r="A9" s="90"/>
      <c r="B9" s="245" t="s">
        <v>136</v>
      </c>
      <c r="D9" s="93"/>
      <c r="E9" s="93"/>
      <c r="F9" s="127"/>
      <c r="G9" s="127"/>
      <c r="H9" s="127"/>
      <c r="I9" s="127"/>
      <c r="J9" s="127"/>
      <c r="K9" s="127"/>
      <c r="L9" s="127"/>
    </row>
    <row r="10" spans="1:20" ht="16.5">
      <c r="B10" s="93"/>
      <c r="C10" s="93"/>
      <c r="D10" s="93"/>
      <c r="E10" s="93"/>
      <c r="F10" s="127"/>
      <c r="G10" s="127"/>
      <c r="H10" s="127"/>
      <c r="I10" s="127"/>
      <c r="J10" s="127"/>
      <c r="K10" s="127"/>
      <c r="L10" s="127"/>
    </row>
    <row r="11" spans="1:20" ht="28.5">
      <c r="B11" s="128" t="s">
        <v>137</v>
      </c>
      <c r="C11" s="94" t="s">
        <v>93</v>
      </c>
      <c r="D11" s="94" t="s">
        <v>94</v>
      </c>
      <c r="E11" s="95" t="s">
        <v>95</v>
      </c>
      <c r="F11" s="95" t="s">
        <v>96</v>
      </c>
      <c r="G11" s="95" t="s">
        <v>97</v>
      </c>
      <c r="H11" s="95" t="s">
        <v>98</v>
      </c>
      <c r="I11" s="95" t="s">
        <v>99</v>
      </c>
      <c r="J11" s="95" t="s">
        <v>100</v>
      </c>
      <c r="K11" s="95" t="s">
        <v>138</v>
      </c>
      <c r="L11" s="95">
        <v>2018</v>
      </c>
      <c r="M11" s="95">
        <v>2019</v>
      </c>
      <c r="N11" s="129">
        <v>2020</v>
      </c>
      <c r="O11" s="129">
        <v>2021</v>
      </c>
      <c r="P11" s="129">
        <v>2022</v>
      </c>
      <c r="Q11" s="129">
        <v>2023</v>
      </c>
      <c r="R11" s="129">
        <v>2024</v>
      </c>
      <c r="S11" s="129">
        <v>2025</v>
      </c>
      <c r="T11" s="129">
        <v>2026</v>
      </c>
    </row>
    <row r="12" spans="1:20" ht="25.5">
      <c r="B12" s="75" t="s">
        <v>139</v>
      </c>
      <c r="C12" s="130" t="s">
        <v>140</v>
      </c>
      <c r="D12" s="130" t="s">
        <v>140</v>
      </c>
      <c r="E12" s="130" t="s">
        <v>140</v>
      </c>
      <c r="F12" s="131">
        <v>5749523</v>
      </c>
      <c r="G12" s="131">
        <v>13374267</v>
      </c>
      <c r="H12" s="131">
        <v>35309007</v>
      </c>
      <c r="I12" s="131">
        <v>12393008</v>
      </c>
      <c r="J12" s="131">
        <v>12847602</v>
      </c>
      <c r="K12" s="131">
        <v>18279802</v>
      </c>
      <c r="L12" s="131">
        <v>10809554.749999477</v>
      </c>
      <c r="M12" s="132">
        <v>27117988.980000004</v>
      </c>
      <c r="N12" s="132">
        <v>15576299</v>
      </c>
      <c r="O12" s="132">
        <v>13839244.439999999</v>
      </c>
      <c r="P12" s="132">
        <v>12403825</v>
      </c>
      <c r="Q12" s="132">
        <v>15488281</v>
      </c>
      <c r="R12" s="132">
        <v>17414657</v>
      </c>
      <c r="S12" s="132">
        <v>12947480</v>
      </c>
      <c r="T12" s="132">
        <v>3584607</v>
      </c>
    </row>
    <row r="13" spans="1:20" ht="25.5">
      <c r="B13" s="75" t="s">
        <v>141</v>
      </c>
      <c r="C13" s="130" t="s">
        <v>140</v>
      </c>
      <c r="D13" s="130" t="s">
        <v>140</v>
      </c>
      <c r="E13" s="130" t="s">
        <v>140</v>
      </c>
      <c r="F13" s="131">
        <v>33603</v>
      </c>
      <c r="G13" s="131">
        <v>78165</v>
      </c>
      <c r="H13" s="131">
        <v>206362</v>
      </c>
      <c r="I13" s="131">
        <v>72430</v>
      </c>
      <c r="J13" s="131">
        <v>75087</v>
      </c>
      <c r="K13" s="131">
        <v>106835</v>
      </c>
      <c r="L13" s="131">
        <v>63176</v>
      </c>
      <c r="M13" s="132">
        <v>158161</v>
      </c>
      <c r="N13" s="132">
        <v>90846</v>
      </c>
      <c r="O13" s="132">
        <v>80715</v>
      </c>
      <c r="P13" s="132">
        <v>72343</v>
      </c>
      <c r="Q13" s="132">
        <v>90333</v>
      </c>
      <c r="R13" s="132">
        <v>101568</v>
      </c>
      <c r="S13" s="132">
        <v>75514</v>
      </c>
      <c r="T13" s="132">
        <v>20907</v>
      </c>
    </row>
    <row r="14" spans="1:20" ht="25.5">
      <c r="B14" s="75" t="s">
        <v>142</v>
      </c>
      <c r="C14" s="130" t="s">
        <v>140</v>
      </c>
      <c r="D14" s="130" t="s">
        <v>140</v>
      </c>
      <c r="E14" s="130" t="s">
        <v>140</v>
      </c>
      <c r="F14" s="131">
        <v>6472</v>
      </c>
      <c r="G14" s="131">
        <v>15055</v>
      </c>
      <c r="H14" s="131">
        <v>39747</v>
      </c>
      <c r="I14" s="131">
        <v>13951</v>
      </c>
      <c r="J14" s="131">
        <v>14462</v>
      </c>
      <c r="K14" s="131">
        <v>20577</v>
      </c>
      <c r="L14" s="131">
        <v>12168</v>
      </c>
      <c r="M14" s="132">
        <v>30463</v>
      </c>
      <c r="N14" s="132">
        <v>17805</v>
      </c>
      <c r="O14" s="132">
        <v>15925</v>
      </c>
      <c r="P14" s="132">
        <v>14141</v>
      </c>
      <c r="Q14" s="132">
        <v>18236</v>
      </c>
      <c r="R14" s="132">
        <v>21492</v>
      </c>
      <c r="S14" s="132">
        <v>15979</v>
      </c>
      <c r="T14" s="132">
        <v>4424</v>
      </c>
    </row>
    <row r="15" spans="1:20" ht="25.5">
      <c r="B15" s="75" t="s">
        <v>143</v>
      </c>
      <c r="C15" s="130" t="s">
        <v>140</v>
      </c>
      <c r="D15" s="130" t="s">
        <v>140</v>
      </c>
      <c r="E15" s="130" t="s">
        <v>140</v>
      </c>
      <c r="F15" s="131">
        <v>35877</v>
      </c>
      <c r="G15" s="131">
        <v>83456</v>
      </c>
      <c r="H15" s="131">
        <v>220505</v>
      </c>
      <c r="I15" s="131">
        <v>77333</v>
      </c>
      <c r="J15" s="131">
        <v>80170</v>
      </c>
      <c r="K15" s="131">
        <v>114067</v>
      </c>
      <c r="L15" s="131">
        <v>67452</v>
      </c>
      <c r="M15" s="132">
        <v>187380</v>
      </c>
      <c r="N15" s="132">
        <v>107629</v>
      </c>
      <c r="O15" s="132">
        <v>89712</v>
      </c>
      <c r="P15" s="132">
        <v>77667</v>
      </c>
      <c r="Q15" s="132">
        <v>82199</v>
      </c>
      <c r="R15" s="132">
        <v>92423</v>
      </c>
      <c r="S15" s="132">
        <v>68715</v>
      </c>
      <c r="T15" s="132">
        <v>19024</v>
      </c>
    </row>
    <row r="16" spans="1:20" ht="25.5">
      <c r="B16" s="75" t="s">
        <v>144</v>
      </c>
      <c r="C16" s="130" t="s">
        <v>140</v>
      </c>
      <c r="D16" s="130" t="s">
        <v>140</v>
      </c>
      <c r="E16" s="130" t="s">
        <v>140</v>
      </c>
      <c r="F16" s="131">
        <v>3650</v>
      </c>
      <c r="G16" s="131">
        <v>8491</v>
      </c>
      <c r="H16" s="131">
        <v>22417</v>
      </c>
      <c r="I16" s="131">
        <v>7868</v>
      </c>
      <c r="J16" s="131">
        <v>8157</v>
      </c>
      <c r="K16" s="131">
        <v>11606</v>
      </c>
      <c r="L16" s="131">
        <v>6863</v>
      </c>
      <c r="M16" s="132">
        <v>16557</v>
      </c>
      <c r="N16" s="132">
        <v>10748</v>
      </c>
      <c r="O16" s="132">
        <v>9549</v>
      </c>
      <c r="P16" s="132">
        <v>8559</v>
      </c>
      <c r="Q16" s="132">
        <v>10687</v>
      </c>
      <c r="R16" s="132">
        <v>12374</v>
      </c>
      <c r="S16" s="132">
        <v>9200</v>
      </c>
      <c r="T16" s="132">
        <v>2547</v>
      </c>
    </row>
    <row r="17" spans="2:20" ht="25.5">
      <c r="B17" s="75" t="s">
        <v>145</v>
      </c>
      <c r="C17" s="130" t="s">
        <v>140</v>
      </c>
      <c r="D17" s="130" t="s">
        <v>140</v>
      </c>
      <c r="E17" s="130" t="s">
        <v>140</v>
      </c>
      <c r="F17" s="130" t="s">
        <v>146</v>
      </c>
      <c r="G17" s="130" t="s">
        <v>146</v>
      </c>
      <c r="H17" s="130" t="s">
        <v>146</v>
      </c>
      <c r="I17" s="130" t="s">
        <v>146</v>
      </c>
      <c r="J17" s="130" t="s">
        <v>146</v>
      </c>
      <c r="K17" s="130" t="s">
        <v>146</v>
      </c>
      <c r="L17" s="130" t="s">
        <v>146</v>
      </c>
      <c r="M17" s="133" t="s">
        <v>146</v>
      </c>
      <c r="N17" s="133" t="s">
        <v>146</v>
      </c>
      <c r="O17" s="133" t="s">
        <v>146</v>
      </c>
      <c r="P17" s="133" t="s">
        <v>146</v>
      </c>
      <c r="Q17" s="133" t="s">
        <v>146</v>
      </c>
      <c r="R17" s="133" t="s">
        <v>146</v>
      </c>
      <c r="S17" s="133" t="s">
        <v>146</v>
      </c>
      <c r="T17" s="133" t="s">
        <v>146</v>
      </c>
    </row>
    <row r="18" spans="2:20" s="74" customFormat="1" ht="25.5">
      <c r="B18" s="134" t="s">
        <v>147</v>
      </c>
      <c r="C18" s="130" t="s">
        <v>140</v>
      </c>
      <c r="D18" s="130" t="s">
        <v>140</v>
      </c>
      <c r="E18" s="130" t="s">
        <v>140</v>
      </c>
      <c r="F18" s="130" t="s">
        <v>146</v>
      </c>
      <c r="G18" s="130" t="s">
        <v>146</v>
      </c>
      <c r="H18" s="130" t="s">
        <v>146</v>
      </c>
      <c r="I18" s="130" t="s">
        <v>146</v>
      </c>
      <c r="J18" s="130" t="s">
        <v>146</v>
      </c>
      <c r="K18" s="130" t="s">
        <v>146</v>
      </c>
      <c r="L18" s="130" t="s">
        <v>146</v>
      </c>
      <c r="M18" s="133" t="s">
        <v>146</v>
      </c>
      <c r="N18" s="133" t="s">
        <v>146</v>
      </c>
      <c r="O18" s="133" t="s">
        <v>146</v>
      </c>
      <c r="P18" s="133" t="s">
        <v>146</v>
      </c>
      <c r="Q18" s="133" t="s">
        <v>146</v>
      </c>
      <c r="R18" s="133" t="s">
        <v>146</v>
      </c>
      <c r="S18" s="133" t="s">
        <v>146</v>
      </c>
      <c r="T18" s="133" t="s">
        <v>146</v>
      </c>
    </row>
    <row r="19" spans="2:20">
      <c r="B19" s="135"/>
      <c r="C19" s="136"/>
      <c r="D19" s="136"/>
      <c r="E19" s="136"/>
      <c r="F19" s="136"/>
      <c r="G19" s="137"/>
      <c r="H19" s="137"/>
      <c r="I19" s="137"/>
      <c r="J19" s="136"/>
      <c r="K19" s="136"/>
      <c r="L19" s="138"/>
    </row>
    <row r="20" spans="2:20">
      <c r="B20" s="83" t="s">
        <v>52</v>
      </c>
      <c r="C20" s="135"/>
      <c r="D20" s="83"/>
      <c r="E20" s="83"/>
      <c r="F20" s="139"/>
      <c r="G20" s="140"/>
      <c r="H20" s="140"/>
      <c r="I20" s="140"/>
      <c r="J20" s="139"/>
      <c r="K20" s="139"/>
      <c r="L20" s="141"/>
    </row>
    <row r="21" spans="2:20" ht="25.5" customHeight="1">
      <c r="B21" s="181" t="s">
        <v>148</v>
      </c>
      <c r="C21" s="181"/>
      <c r="D21" s="181"/>
      <c r="E21" s="181"/>
      <c r="F21" s="181"/>
      <c r="G21" s="181"/>
      <c r="H21" s="181"/>
      <c r="I21" s="181"/>
      <c r="J21" s="181"/>
      <c r="K21" s="181"/>
      <c r="L21" s="181"/>
    </row>
    <row r="22" spans="2:20" ht="26.25" customHeight="1">
      <c r="B22" s="182" t="s">
        <v>149</v>
      </c>
      <c r="C22" s="183"/>
      <c r="D22" s="183"/>
      <c r="E22" s="183"/>
      <c r="F22" s="183"/>
      <c r="G22" s="183"/>
      <c r="H22" s="183"/>
      <c r="I22" s="183"/>
      <c r="J22" s="183"/>
      <c r="K22" s="183"/>
      <c r="L22" s="184"/>
    </row>
    <row r="23" spans="2:20" ht="25.5" customHeight="1">
      <c r="B23" s="182" t="s">
        <v>150</v>
      </c>
      <c r="C23" s="183"/>
      <c r="D23" s="183"/>
      <c r="E23" s="183"/>
      <c r="F23" s="183"/>
      <c r="G23" s="183"/>
      <c r="H23" s="183"/>
      <c r="I23" s="183"/>
      <c r="J23" s="183"/>
      <c r="K23" s="183"/>
      <c r="L23" s="184"/>
    </row>
    <row r="24" spans="2:20" ht="15" customHeight="1">
      <c r="B24" s="185" t="s">
        <v>151</v>
      </c>
      <c r="C24" s="185"/>
      <c r="D24" s="185"/>
      <c r="E24" s="185"/>
      <c r="F24" s="185"/>
      <c r="G24" s="185"/>
      <c r="H24" s="185"/>
      <c r="I24" s="185"/>
      <c r="J24" s="185"/>
      <c r="K24" s="185"/>
      <c r="L24" s="185"/>
    </row>
    <row r="25" spans="2:20" ht="16.5">
      <c r="B25" s="135"/>
      <c r="C25" s="135"/>
      <c r="D25" s="70"/>
      <c r="E25" s="70"/>
      <c r="F25" s="70"/>
      <c r="G25" s="70"/>
      <c r="H25" s="70"/>
      <c r="I25" s="70"/>
      <c r="J25" s="70"/>
      <c r="K25" s="70"/>
      <c r="L25" s="70"/>
    </row>
    <row r="26" spans="2:20" ht="16.5">
      <c r="B26" s="142"/>
      <c r="C26" s="142"/>
      <c r="D26" s="143"/>
      <c r="E26" s="143"/>
      <c r="F26" s="143"/>
      <c r="G26" s="143"/>
      <c r="H26" s="70"/>
      <c r="I26" s="70"/>
      <c r="J26" s="70"/>
      <c r="K26" s="70"/>
      <c r="L26" s="70"/>
    </row>
    <row r="27" spans="2:20" ht="16.5">
      <c r="B27" s="70"/>
      <c r="C27" s="70"/>
      <c r="D27" s="70"/>
      <c r="E27" s="70"/>
      <c r="F27" s="70"/>
      <c r="G27" s="70"/>
      <c r="H27" s="70"/>
      <c r="I27" s="70"/>
      <c r="J27" s="70"/>
      <c r="K27" s="70"/>
      <c r="L27" s="70"/>
    </row>
    <row r="28" spans="2:20" ht="16.5">
      <c r="B28" s="70"/>
      <c r="C28" s="70"/>
      <c r="D28" s="70"/>
      <c r="E28" s="70"/>
      <c r="F28" s="70"/>
      <c r="G28" s="70"/>
      <c r="H28" s="70"/>
      <c r="I28" s="70"/>
      <c r="J28" s="70"/>
      <c r="K28" s="70"/>
      <c r="L28" s="70"/>
    </row>
    <row r="29" spans="2:20" ht="16.5">
      <c r="B29" s="70"/>
      <c r="C29" s="70"/>
      <c r="D29" s="70"/>
      <c r="E29" s="70"/>
      <c r="F29" s="70"/>
      <c r="G29" s="70"/>
      <c r="H29" s="70"/>
      <c r="I29" s="70"/>
      <c r="J29" s="70"/>
      <c r="K29" s="70"/>
      <c r="L29" s="70"/>
    </row>
    <row r="30" spans="2:20" ht="16.5">
      <c r="B30" s="70"/>
      <c r="C30" s="70"/>
      <c r="D30" s="70"/>
      <c r="E30" s="70"/>
      <c r="F30" s="70"/>
      <c r="G30" s="70"/>
      <c r="H30" s="70"/>
      <c r="I30" s="70"/>
      <c r="J30" s="70"/>
      <c r="K30" s="70"/>
      <c r="L30" s="70"/>
    </row>
    <row r="31" spans="2:20" ht="16.5">
      <c r="B31" s="70"/>
      <c r="C31" s="70"/>
      <c r="D31" s="70"/>
      <c r="E31" s="70"/>
      <c r="F31" s="70"/>
      <c r="G31" s="70"/>
      <c r="H31" s="70"/>
      <c r="I31" s="70"/>
      <c r="J31" s="70"/>
      <c r="K31" s="70"/>
      <c r="L31" s="70"/>
    </row>
  </sheetData>
  <mergeCells count="5">
    <mergeCell ref="B5:K7"/>
    <mergeCell ref="B21:L21"/>
    <mergeCell ref="B22:L22"/>
    <mergeCell ref="B23:L23"/>
    <mergeCell ref="B24:L2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84C80-F254-4A8A-B25C-51DEF88A0FC9}">
  <dimension ref="A1:K41"/>
  <sheetViews>
    <sheetView topLeftCell="B1" workbookViewId="0">
      <selection activeCell="B3" sqref="B3"/>
    </sheetView>
  </sheetViews>
  <sheetFormatPr defaultRowHeight="15"/>
  <cols>
    <col min="1" max="1" width="4.42578125" customWidth="1"/>
    <col min="2" max="2" width="4.85546875" style="68" customWidth="1"/>
    <col min="3" max="3" width="4.5703125" customWidth="1"/>
    <col min="4" max="4" width="76.5703125" customWidth="1"/>
    <col min="5" max="5" width="14" customWidth="1"/>
    <col min="6" max="6" width="44.140625" customWidth="1"/>
    <col min="7" max="7" width="10.42578125" customWidth="1"/>
  </cols>
  <sheetData>
    <row r="1" spans="2:11" ht="18.75" customHeight="1">
      <c r="B1" s="1" t="s">
        <v>0</v>
      </c>
      <c r="E1" s="144"/>
      <c r="F1" s="144"/>
    </row>
    <row r="2" spans="2:11" ht="18.75" customHeight="1">
      <c r="B2" s="1" t="s">
        <v>152</v>
      </c>
      <c r="E2" s="145"/>
      <c r="F2" s="145"/>
    </row>
    <row r="3" spans="2:11" ht="15.75">
      <c r="B3" s="1" t="s">
        <v>153</v>
      </c>
      <c r="E3" s="146"/>
      <c r="F3" s="146"/>
    </row>
    <row r="4" spans="2:11" ht="18.75">
      <c r="B4" s="147"/>
      <c r="E4" s="146"/>
      <c r="F4" s="146"/>
    </row>
    <row r="5" spans="2:11" ht="24" customHeight="1">
      <c r="B5" s="180" t="s">
        <v>154</v>
      </c>
      <c r="C5" s="180"/>
      <c r="D5" s="180"/>
      <c r="E5" s="148"/>
      <c r="F5" s="148"/>
      <c r="G5" s="148"/>
      <c r="H5" s="148"/>
      <c r="I5" s="148"/>
      <c r="J5" s="148"/>
      <c r="K5" s="148"/>
    </row>
    <row r="6" spans="2:11" ht="24" customHeight="1">
      <c r="B6" s="180"/>
      <c r="C6" s="180"/>
      <c r="D6" s="180"/>
      <c r="E6" s="148"/>
      <c r="F6" s="148"/>
      <c r="G6" s="148"/>
      <c r="H6" s="148"/>
      <c r="I6" s="148"/>
      <c r="J6" s="148"/>
      <c r="K6" s="148"/>
    </row>
    <row r="7" spans="2:11" ht="15" customHeight="1">
      <c r="B7" s="3"/>
      <c r="C7" s="3"/>
      <c r="D7" s="3"/>
      <c r="E7" s="148"/>
      <c r="F7" s="148"/>
      <c r="G7" s="148"/>
      <c r="H7" s="148"/>
      <c r="I7" s="148"/>
      <c r="J7" s="148"/>
      <c r="K7" s="148"/>
    </row>
    <row r="8" spans="2:11" ht="15" customHeight="1">
      <c r="B8" s="222" t="s">
        <v>155</v>
      </c>
      <c r="C8" s="222"/>
      <c r="D8" s="222"/>
      <c r="E8" s="148"/>
      <c r="F8" s="148"/>
      <c r="G8" s="148"/>
      <c r="H8" s="148"/>
      <c r="I8" s="148"/>
      <c r="J8" s="148"/>
      <c r="K8" s="148"/>
    </row>
    <row r="9" spans="2:11" ht="15" customHeight="1">
      <c r="B9" s="223" t="s">
        <v>156</v>
      </c>
      <c r="C9" s="223"/>
      <c r="D9" s="223"/>
      <c r="E9" s="3"/>
      <c r="F9" s="3"/>
      <c r="G9" s="3"/>
      <c r="H9" s="3"/>
      <c r="I9" s="3"/>
      <c r="J9" s="3"/>
      <c r="K9" s="3"/>
    </row>
    <row r="10" spans="2:11" ht="15" customHeight="1">
      <c r="B10" s="224" t="s">
        <v>157</v>
      </c>
      <c r="C10" s="224"/>
      <c r="D10" s="224"/>
      <c r="E10" s="3"/>
      <c r="F10" s="3"/>
      <c r="G10" s="3"/>
      <c r="H10" s="3"/>
      <c r="I10" s="3"/>
      <c r="J10" s="3"/>
      <c r="K10" s="3"/>
    </row>
    <row r="11" spans="2:11" ht="15" customHeight="1">
      <c r="B11" s="225" t="s">
        <v>158</v>
      </c>
      <c r="C11" s="225"/>
      <c r="D11" s="225"/>
      <c r="E11" s="3"/>
      <c r="F11" s="3"/>
      <c r="G11" s="3"/>
      <c r="H11" s="3"/>
      <c r="I11" s="3"/>
      <c r="J11" s="3"/>
      <c r="K11" s="3"/>
    </row>
    <row r="12" spans="2:11" ht="15" customHeight="1">
      <c r="B12" s="71"/>
      <c r="C12" s="71"/>
      <c r="D12" s="71"/>
      <c r="E12" s="3"/>
      <c r="F12" s="3"/>
      <c r="G12" s="3"/>
      <c r="H12" s="3"/>
      <c r="I12" s="3"/>
      <c r="J12" s="3"/>
      <c r="K12" s="3"/>
    </row>
    <row r="13" spans="2:11" ht="15" customHeight="1">
      <c r="B13" s="244" t="s">
        <v>159</v>
      </c>
      <c r="C13" s="71"/>
      <c r="D13" s="71"/>
      <c r="E13" s="3"/>
      <c r="F13" s="3"/>
      <c r="G13" s="3"/>
      <c r="H13" s="3"/>
      <c r="I13" s="3"/>
      <c r="J13" s="3"/>
      <c r="K13" s="3"/>
    </row>
    <row r="14" spans="2:11" ht="15" customHeight="1">
      <c r="B14" s="3"/>
      <c r="C14" s="3"/>
      <c r="D14" s="3"/>
      <c r="E14" s="3"/>
      <c r="F14" s="3"/>
      <c r="G14" s="3"/>
      <c r="H14" s="3"/>
      <c r="I14" s="3"/>
      <c r="J14" s="3"/>
      <c r="K14" s="3"/>
    </row>
    <row r="15" spans="2:11" ht="15" customHeight="1">
      <c r="B15" s="221" t="s">
        <v>160</v>
      </c>
      <c r="C15" s="221"/>
      <c r="D15" s="221"/>
      <c r="E15" s="221"/>
      <c r="F15" s="221"/>
    </row>
    <row r="16" spans="2:11" ht="16.5">
      <c r="B16" s="120" t="s">
        <v>161</v>
      </c>
      <c r="C16" s="226" t="s">
        <v>162</v>
      </c>
      <c r="D16" s="227"/>
      <c r="E16" s="149"/>
      <c r="F16" s="150" t="s">
        <v>163</v>
      </c>
    </row>
    <row r="17" spans="1:6" ht="16.5">
      <c r="B17" s="120" t="s">
        <v>164</v>
      </c>
      <c r="C17" s="226" t="s">
        <v>165</v>
      </c>
      <c r="D17" s="227"/>
      <c r="E17" s="151"/>
      <c r="F17" s="150" t="s">
        <v>163</v>
      </c>
    </row>
    <row r="18" spans="1:6" ht="16.5">
      <c r="B18" s="120" t="s">
        <v>166</v>
      </c>
      <c r="C18" s="226" t="s">
        <v>167</v>
      </c>
      <c r="D18" s="227"/>
      <c r="E18" s="152">
        <f>E17*E16</f>
        <v>0</v>
      </c>
      <c r="F18" s="153" t="s">
        <v>168</v>
      </c>
    </row>
    <row r="19" spans="1:6" ht="16.5">
      <c r="B19" s="120" t="s">
        <v>169</v>
      </c>
      <c r="C19" s="226" t="s">
        <v>170</v>
      </c>
      <c r="D19" s="227"/>
      <c r="E19" s="154"/>
      <c r="F19" s="155" t="s">
        <v>171</v>
      </c>
    </row>
    <row r="20" spans="1:6" ht="16.5" customHeight="1">
      <c r="B20" s="120"/>
      <c r="C20" s="228" t="s">
        <v>172</v>
      </c>
      <c r="D20" s="229"/>
      <c r="E20" s="229"/>
      <c r="F20" s="230"/>
    </row>
    <row r="21" spans="1:6" ht="16.5">
      <c r="B21" s="120" t="s">
        <v>173</v>
      </c>
      <c r="C21" s="231" t="s">
        <v>174</v>
      </c>
      <c r="D21" s="232"/>
      <c r="E21" s="149"/>
      <c r="F21" s="150" t="s">
        <v>175</v>
      </c>
    </row>
    <row r="22" spans="1:6" ht="16.5">
      <c r="B22" s="120" t="s">
        <v>176</v>
      </c>
      <c r="C22" s="231" t="s">
        <v>177</v>
      </c>
      <c r="D22" s="232"/>
      <c r="E22" s="149"/>
      <c r="F22" s="150" t="s">
        <v>175</v>
      </c>
    </row>
    <row r="23" spans="1:6" ht="16.5">
      <c r="B23" s="120" t="s">
        <v>178</v>
      </c>
      <c r="C23" s="231" t="s">
        <v>179</v>
      </c>
      <c r="D23" s="232"/>
      <c r="E23" s="156">
        <f>E22-E21</f>
        <v>0</v>
      </c>
      <c r="F23" s="153" t="s">
        <v>180</v>
      </c>
    </row>
    <row r="24" spans="1:6" ht="16.5">
      <c r="A24" s="74"/>
      <c r="B24" s="120" t="s">
        <v>181</v>
      </c>
      <c r="C24" s="231" t="s">
        <v>182</v>
      </c>
      <c r="D24" s="232"/>
      <c r="E24" s="152">
        <f>E23*E17</f>
        <v>0</v>
      </c>
      <c r="F24" s="153" t="s">
        <v>183</v>
      </c>
    </row>
    <row r="25" spans="1:6" ht="16.5">
      <c r="B25" s="120" t="s">
        <v>184</v>
      </c>
      <c r="C25" s="231" t="s">
        <v>185</v>
      </c>
      <c r="D25" s="232"/>
      <c r="E25" s="154"/>
      <c r="F25" s="155" t="s">
        <v>171</v>
      </c>
    </row>
    <row r="26" spans="1:6" ht="16.5">
      <c r="B26" s="120" t="s">
        <v>186</v>
      </c>
      <c r="C26" s="233" t="s">
        <v>187</v>
      </c>
      <c r="D26" s="234"/>
      <c r="E26" s="157">
        <f>E24+E25</f>
        <v>0</v>
      </c>
      <c r="F26" s="153" t="s">
        <v>188</v>
      </c>
    </row>
    <row r="27" spans="1:6" ht="16.5">
      <c r="B27" s="120" t="s">
        <v>189</v>
      </c>
      <c r="C27" s="226" t="s">
        <v>190</v>
      </c>
      <c r="D27" s="227"/>
      <c r="E27" s="152">
        <f>E18-E19+E26</f>
        <v>0</v>
      </c>
      <c r="F27" s="153" t="s">
        <v>191</v>
      </c>
    </row>
    <row r="28" spans="1:6" ht="16.5">
      <c r="B28" s="120" t="s">
        <v>192</v>
      </c>
      <c r="C28" s="226" t="s">
        <v>193</v>
      </c>
      <c r="D28" s="227"/>
      <c r="E28" s="158"/>
      <c r="F28" s="155" t="s">
        <v>194</v>
      </c>
    </row>
    <row r="29" spans="1:6" ht="16.5">
      <c r="B29" s="120" t="s">
        <v>195</v>
      </c>
      <c r="C29" s="226" t="s">
        <v>196</v>
      </c>
      <c r="D29" s="227"/>
      <c r="E29" s="158"/>
      <c r="F29" s="155" t="s">
        <v>197</v>
      </c>
    </row>
    <row r="30" spans="1:6" ht="16.5" customHeight="1">
      <c r="B30" s="120" t="s">
        <v>198</v>
      </c>
      <c r="C30" s="237" t="s">
        <v>199</v>
      </c>
      <c r="D30" s="238"/>
      <c r="E30" s="159" t="e">
        <f>E29/E27</f>
        <v>#DIV/0!</v>
      </c>
      <c r="F30" s="153" t="s">
        <v>200</v>
      </c>
    </row>
    <row r="31" spans="1:6" ht="15" customHeight="1">
      <c r="B31" s="239" t="s">
        <v>201</v>
      </c>
      <c r="C31" s="239"/>
      <c r="D31" s="239"/>
      <c r="E31" s="239"/>
      <c r="F31" s="239"/>
    </row>
    <row r="32" spans="1:6" ht="16.5">
      <c r="B32" s="120" t="s">
        <v>202</v>
      </c>
      <c r="C32" s="240" t="s">
        <v>203</v>
      </c>
      <c r="D32" s="241"/>
      <c r="E32" s="149"/>
      <c r="F32" s="160" t="s">
        <v>163</v>
      </c>
    </row>
    <row r="33" spans="2:8" ht="16.5">
      <c r="B33" s="120" t="s">
        <v>204</v>
      </c>
      <c r="C33" s="240" t="s">
        <v>205</v>
      </c>
      <c r="D33" s="241"/>
      <c r="E33" s="152">
        <f>E32*E17</f>
        <v>0</v>
      </c>
      <c r="F33" s="153" t="s">
        <v>206</v>
      </c>
    </row>
    <row r="34" spans="2:8" ht="16.5">
      <c r="B34" s="120" t="s">
        <v>207</v>
      </c>
      <c r="C34" s="161" t="s">
        <v>208</v>
      </c>
      <c r="D34" s="161"/>
      <c r="E34" s="152">
        <f>E18-E33</f>
        <v>0</v>
      </c>
      <c r="F34" s="153" t="s">
        <v>209</v>
      </c>
    </row>
    <row r="35" spans="2:8" ht="16.5">
      <c r="B35" s="120" t="s">
        <v>210</v>
      </c>
      <c r="C35" s="161" t="s">
        <v>211</v>
      </c>
      <c r="D35" s="161"/>
      <c r="E35" s="152">
        <f>E34+E26</f>
        <v>0</v>
      </c>
      <c r="F35" s="153" t="s">
        <v>212</v>
      </c>
      <c r="G35" s="162"/>
    </row>
    <row r="36" spans="2:8" ht="16.5">
      <c r="B36" s="120" t="s">
        <v>213</v>
      </c>
      <c r="C36" s="161" t="s">
        <v>214</v>
      </c>
      <c r="D36" s="161"/>
      <c r="E36" s="152">
        <f>E29</f>
        <v>0</v>
      </c>
      <c r="F36" s="153" t="s">
        <v>215</v>
      </c>
      <c r="H36" s="162"/>
    </row>
    <row r="37" spans="2:8" ht="27" customHeight="1">
      <c r="B37" s="120" t="s">
        <v>216</v>
      </c>
      <c r="C37" s="235" t="s">
        <v>217</v>
      </c>
      <c r="D37" s="236"/>
      <c r="E37" s="163">
        <f>E26</f>
        <v>0</v>
      </c>
      <c r="F37" s="153" t="s">
        <v>218</v>
      </c>
    </row>
    <row r="38" spans="2:8" ht="16.5">
      <c r="B38" s="120" t="s">
        <v>219</v>
      </c>
      <c r="C38" s="235" t="s">
        <v>220</v>
      </c>
      <c r="D38" s="236"/>
      <c r="E38" s="152">
        <f>E36-E37</f>
        <v>0</v>
      </c>
      <c r="F38" s="153" t="s">
        <v>221</v>
      </c>
    </row>
    <row r="39" spans="2:8" ht="16.5" customHeight="1">
      <c r="B39" s="120" t="s">
        <v>222</v>
      </c>
      <c r="C39" s="237" t="s">
        <v>223</v>
      </c>
      <c r="D39" s="238"/>
      <c r="E39" s="159" t="e">
        <f>E38/E34</f>
        <v>#DIV/0!</v>
      </c>
      <c r="F39" s="153" t="s">
        <v>224</v>
      </c>
    </row>
    <row r="40" spans="2:8" ht="16.5">
      <c r="B40" s="164"/>
      <c r="C40" s="70"/>
      <c r="D40" s="70"/>
      <c r="E40" s="165"/>
      <c r="F40" s="166"/>
    </row>
    <row r="41" spans="2:8" ht="16.5">
      <c r="B41" s="164"/>
      <c r="C41" s="70"/>
      <c r="D41" s="70"/>
      <c r="E41" s="70"/>
      <c r="F41" s="70"/>
    </row>
  </sheetData>
  <mergeCells count="27">
    <mergeCell ref="C37:D37"/>
    <mergeCell ref="C38:D38"/>
    <mergeCell ref="C39:D39"/>
    <mergeCell ref="C28:D28"/>
    <mergeCell ref="C29:D29"/>
    <mergeCell ref="C30:D30"/>
    <mergeCell ref="B31:F31"/>
    <mergeCell ref="C32:D32"/>
    <mergeCell ref="C33:D33"/>
    <mergeCell ref="C27:D27"/>
    <mergeCell ref="C16:D16"/>
    <mergeCell ref="C17:D17"/>
    <mergeCell ref="C18:D18"/>
    <mergeCell ref="C19:D19"/>
    <mergeCell ref="C20:F20"/>
    <mergeCell ref="C21:D21"/>
    <mergeCell ref="C22:D22"/>
    <mergeCell ref="C23:D23"/>
    <mergeCell ref="C24:D24"/>
    <mergeCell ref="C25:D25"/>
    <mergeCell ref="C26:D26"/>
    <mergeCell ref="B15:F15"/>
    <mergeCell ref="B5:D6"/>
    <mergeCell ref="B8:D8"/>
    <mergeCell ref="B9:D9"/>
    <mergeCell ref="B10:D10"/>
    <mergeCell ref="B11:D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2F555-BEEB-4E9F-B87E-7F438DC3D7A9}">
  <dimension ref="B1:I48"/>
  <sheetViews>
    <sheetView tabSelected="1" workbookViewId="0">
      <selection activeCell="M13" sqref="M13"/>
    </sheetView>
  </sheetViews>
  <sheetFormatPr defaultRowHeight="15"/>
  <cols>
    <col min="1" max="1" width="3.5703125" customWidth="1"/>
    <col min="2" max="4" width="18.85546875" style="74" customWidth="1"/>
    <col min="5" max="5" width="22.28515625" customWidth="1"/>
    <col min="6" max="6" width="24.140625" customWidth="1"/>
    <col min="7" max="7" width="18.85546875" customWidth="1"/>
    <col min="8" max="9" width="18.5703125" customWidth="1"/>
    <col min="10" max="10" width="8.85546875" customWidth="1"/>
  </cols>
  <sheetData>
    <row r="1" spans="2:9">
      <c r="B1" s="87" t="s">
        <v>0</v>
      </c>
      <c r="C1" s="87"/>
      <c r="D1" s="87"/>
    </row>
    <row r="2" spans="2:9">
      <c r="B2" s="87" t="s">
        <v>225</v>
      </c>
      <c r="C2" s="87"/>
      <c r="D2" s="87"/>
    </row>
    <row r="3" spans="2:9">
      <c r="B3" s="1" t="s">
        <v>226</v>
      </c>
      <c r="C3" s="1"/>
      <c r="D3" s="1"/>
    </row>
    <row r="4" spans="2:9">
      <c r="B4" s="87"/>
      <c r="C4" s="87"/>
      <c r="D4" s="87"/>
    </row>
    <row r="5" spans="2:9" ht="15" customHeight="1">
      <c r="B5" s="219" t="s">
        <v>227</v>
      </c>
      <c r="C5" s="219"/>
      <c r="D5" s="219"/>
      <c r="E5" s="219"/>
      <c r="F5" s="219"/>
      <c r="G5" s="219"/>
      <c r="H5" s="219"/>
      <c r="I5" s="219"/>
    </row>
    <row r="6" spans="2:9">
      <c r="B6" s="219"/>
      <c r="C6" s="219"/>
      <c r="D6" s="219"/>
      <c r="E6" s="219"/>
      <c r="F6" s="219"/>
      <c r="G6" s="219"/>
      <c r="H6" s="219"/>
      <c r="I6" s="219"/>
    </row>
    <row r="7" spans="2:9">
      <c r="B7" s="219"/>
      <c r="C7" s="219"/>
      <c r="D7" s="219"/>
      <c r="E7" s="219"/>
      <c r="F7" s="219"/>
      <c r="G7" s="219"/>
      <c r="H7" s="219"/>
      <c r="I7" s="219"/>
    </row>
    <row r="8" spans="2:9">
      <c r="B8" s="219"/>
      <c r="C8" s="219"/>
      <c r="D8" s="219"/>
      <c r="E8" s="219"/>
      <c r="F8" s="219"/>
      <c r="G8" s="219"/>
      <c r="H8" s="219"/>
      <c r="I8" s="219"/>
    </row>
    <row r="9" spans="2:9" ht="31.5" customHeight="1">
      <c r="B9" s="219"/>
      <c r="C9" s="219"/>
      <c r="D9" s="219"/>
      <c r="E9" s="219"/>
      <c r="F9" s="219"/>
      <c r="G9" s="219"/>
      <c r="H9" s="219"/>
      <c r="I9" s="219"/>
    </row>
    <row r="11" spans="2:9" ht="18">
      <c r="B11" s="167" t="s">
        <v>228</v>
      </c>
      <c r="C11" s="167"/>
      <c r="D11" s="167"/>
      <c r="E11" s="167"/>
      <c r="F11" s="92"/>
      <c r="G11" s="92"/>
      <c r="H11" s="92"/>
      <c r="I11" s="92"/>
    </row>
    <row r="12" spans="2:9" ht="18">
      <c r="E12" s="91"/>
      <c r="F12" s="92"/>
      <c r="G12" s="92"/>
      <c r="H12" s="92"/>
      <c r="I12" s="92"/>
    </row>
    <row r="13" spans="2:9" s="74" customFormat="1" ht="100.5" customHeight="1">
      <c r="B13" s="94" t="s">
        <v>86</v>
      </c>
      <c r="C13" s="94" t="s">
        <v>229</v>
      </c>
      <c r="D13" s="94" t="s">
        <v>230</v>
      </c>
      <c r="E13" s="95" t="s">
        <v>231</v>
      </c>
      <c r="F13" s="95" t="s">
        <v>232</v>
      </c>
      <c r="G13" s="95" t="s">
        <v>233</v>
      </c>
      <c r="H13" s="95" t="s">
        <v>234</v>
      </c>
      <c r="I13" s="95" t="s">
        <v>235</v>
      </c>
    </row>
    <row r="14" spans="2:9" ht="33">
      <c r="B14" s="97" t="s">
        <v>102</v>
      </c>
      <c r="C14" s="97"/>
      <c r="D14" s="97"/>
      <c r="E14" s="168"/>
      <c r="F14" s="99"/>
      <c r="G14" s="99"/>
      <c r="H14" s="99"/>
      <c r="I14" s="99"/>
    </row>
    <row r="15" spans="2:9" s="74" customFormat="1" ht="33">
      <c r="B15" s="97" t="s">
        <v>104</v>
      </c>
      <c r="C15" s="97"/>
      <c r="D15" s="97"/>
      <c r="E15" s="169"/>
      <c r="F15" s="104"/>
      <c r="G15" s="104"/>
      <c r="H15" s="104"/>
      <c r="I15" s="104"/>
    </row>
    <row r="16" spans="2:9" ht="33">
      <c r="B16" s="97" t="s">
        <v>108</v>
      </c>
      <c r="C16" s="97"/>
      <c r="D16" s="97"/>
      <c r="E16" s="168"/>
      <c r="F16" s="99"/>
      <c r="G16" s="99"/>
      <c r="H16" s="99"/>
      <c r="I16" s="99"/>
    </row>
    <row r="17" spans="2:9" ht="28.5">
      <c r="B17" s="112" t="s">
        <v>115</v>
      </c>
      <c r="C17" s="112"/>
      <c r="D17" s="112"/>
      <c r="E17" s="170"/>
      <c r="F17" s="114"/>
      <c r="G17" s="114"/>
      <c r="H17" s="114"/>
      <c r="I17" s="114"/>
    </row>
    <row r="18" spans="2:9" ht="33">
      <c r="B18" s="97" t="s">
        <v>116</v>
      </c>
      <c r="C18" s="168">
        <v>15764635</v>
      </c>
      <c r="D18" s="168">
        <v>496083</v>
      </c>
      <c r="E18" s="168">
        <f t="shared" ref="E18:E25" si="0">C18+D18</f>
        <v>16260718</v>
      </c>
      <c r="F18" s="171">
        <v>4847996</v>
      </c>
      <c r="G18" s="171">
        <f t="shared" ref="G18:G25" si="1">E18+F18</f>
        <v>21108714</v>
      </c>
      <c r="H18" s="99"/>
      <c r="I18" s="99"/>
    </row>
    <row r="19" spans="2:9" ht="33">
      <c r="B19" s="97" t="s">
        <v>117</v>
      </c>
      <c r="C19" s="168">
        <v>35225813</v>
      </c>
      <c r="D19" s="168">
        <v>18124</v>
      </c>
      <c r="E19" s="168">
        <f t="shared" si="0"/>
        <v>35243937</v>
      </c>
      <c r="F19" s="172">
        <v>6063459</v>
      </c>
      <c r="G19" s="99">
        <f t="shared" si="1"/>
        <v>41307396</v>
      </c>
      <c r="H19" s="99"/>
      <c r="I19" s="99"/>
    </row>
    <row r="20" spans="2:9" ht="33">
      <c r="B20" s="97" t="s">
        <v>119</v>
      </c>
      <c r="C20" s="168">
        <v>68756819</v>
      </c>
      <c r="D20" s="168">
        <v>362304</v>
      </c>
      <c r="E20" s="168">
        <f t="shared" si="0"/>
        <v>69119123</v>
      </c>
      <c r="F20" s="171">
        <v>10141607</v>
      </c>
      <c r="G20" s="99">
        <f t="shared" si="1"/>
        <v>79260730</v>
      </c>
      <c r="H20" s="99"/>
      <c r="I20" s="99"/>
    </row>
    <row r="21" spans="2:9" ht="16.5" customHeight="1">
      <c r="B21" s="112" t="s">
        <v>121</v>
      </c>
      <c r="C21" s="173">
        <f>SUM(C18:C20)</f>
        <v>119747267</v>
      </c>
      <c r="D21" s="173">
        <f>SUM(D18:D20)</f>
        <v>876511</v>
      </c>
      <c r="E21" s="173">
        <f>C21+D21</f>
        <v>120623778</v>
      </c>
      <c r="F21" s="174">
        <f>SUM(F18:F20)</f>
        <v>21053062</v>
      </c>
      <c r="G21" s="125">
        <f t="shared" si="1"/>
        <v>141676840</v>
      </c>
      <c r="H21" s="114"/>
      <c r="I21" s="114"/>
    </row>
    <row r="22" spans="2:9" ht="33">
      <c r="B22" s="97" t="s">
        <v>122</v>
      </c>
      <c r="C22" s="171">
        <v>29769087</v>
      </c>
      <c r="D22" s="171">
        <v>409326</v>
      </c>
      <c r="E22" s="171">
        <f t="shared" si="0"/>
        <v>30178413</v>
      </c>
      <c r="F22" s="171">
        <v>7513349</v>
      </c>
      <c r="G22" s="171">
        <f t="shared" si="1"/>
        <v>37691762</v>
      </c>
      <c r="H22" s="99"/>
      <c r="I22" s="99"/>
    </row>
    <row r="23" spans="2:9" ht="33">
      <c r="B23" s="97" t="s">
        <v>123</v>
      </c>
      <c r="C23" s="171">
        <v>27586481</v>
      </c>
      <c r="D23" s="171">
        <v>395036</v>
      </c>
      <c r="E23" s="171">
        <f t="shared" si="0"/>
        <v>27981517</v>
      </c>
      <c r="F23" s="171">
        <v>1717001</v>
      </c>
      <c r="G23" s="171">
        <f t="shared" si="1"/>
        <v>29698518</v>
      </c>
      <c r="H23" s="99"/>
      <c r="I23" s="99"/>
    </row>
    <row r="24" spans="2:9" ht="33">
      <c r="B24" s="97" t="s">
        <v>124</v>
      </c>
      <c r="C24" s="171">
        <v>48525611</v>
      </c>
      <c r="D24" s="171">
        <v>469597</v>
      </c>
      <c r="E24" s="171">
        <f t="shared" si="0"/>
        <v>48995208</v>
      </c>
      <c r="F24" s="171">
        <v>13899138</v>
      </c>
      <c r="G24" s="171">
        <f t="shared" si="1"/>
        <v>62894346</v>
      </c>
      <c r="H24" s="99"/>
      <c r="I24" s="99"/>
    </row>
    <row r="25" spans="2:9" ht="16.5" customHeight="1">
      <c r="B25" s="112" t="s">
        <v>125</v>
      </c>
      <c r="C25" s="173">
        <f>SUM(C22:C24)</f>
        <v>105881179</v>
      </c>
      <c r="D25" s="173">
        <f>SUM(D22:D24)</f>
        <v>1273959</v>
      </c>
      <c r="E25" s="173">
        <f t="shared" si="0"/>
        <v>107155138</v>
      </c>
      <c r="F25" s="174">
        <f>SUM(F22:F24)</f>
        <v>23129488</v>
      </c>
      <c r="G25" s="174">
        <f t="shared" si="1"/>
        <v>130284626</v>
      </c>
      <c r="H25" s="114"/>
      <c r="I25" s="114"/>
    </row>
    <row r="26" spans="2:9" s="74" customFormat="1" ht="72" customHeight="1">
      <c r="B26" s="94" t="s">
        <v>86</v>
      </c>
      <c r="C26" s="94" t="s">
        <v>229</v>
      </c>
      <c r="D26" s="94" t="s">
        <v>230</v>
      </c>
      <c r="E26" s="95" t="s">
        <v>236</v>
      </c>
      <c r="F26" s="95" t="s">
        <v>237</v>
      </c>
      <c r="G26" s="4" t="s">
        <v>17</v>
      </c>
      <c r="H26" s="175"/>
      <c r="I26" s="176"/>
    </row>
    <row r="27" spans="2:9" ht="16.5">
      <c r="B27" s="103">
        <v>2018</v>
      </c>
      <c r="C27" s="171">
        <v>28803622</v>
      </c>
      <c r="D27" s="171">
        <v>249681</v>
      </c>
      <c r="E27" s="171">
        <f>C27+D27</f>
        <v>29053303</v>
      </c>
      <c r="F27" s="171">
        <v>40139000</v>
      </c>
      <c r="G27" s="177">
        <f>E27/F27</f>
        <v>0.72381730984827719</v>
      </c>
      <c r="H27" s="178"/>
      <c r="I27" s="118"/>
    </row>
    <row r="28" spans="2:9" ht="16.5">
      <c r="B28" s="103">
        <v>2019</v>
      </c>
      <c r="C28" s="171">
        <v>40777447</v>
      </c>
      <c r="D28" s="171">
        <v>359548</v>
      </c>
      <c r="E28" s="171">
        <f>C28+D28</f>
        <v>41136995</v>
      </c>
      <c r="F28" s="171">
        <v>40139000</v>
      </c>
      <c r="G28" s="177">
        <f>E28/F28</f>
        <v>1.0248634744263683</v>
      </c>
      <c r="H28" s="178"/>
      <c r="I28" s="118"/>
    </row>
    <row r="29" spans="2:9" ht="16.5">
      <c r="B29" s="103">
        <v>2020</v>
      </c>
      <c r="C29" s="171">
        <v>43320578</v>
      </c>
      <c r="D29" s="171">
        <v>459081</v>
      </c>
      <c r="E29" s="171">
        <f>C29+D29</f>
        <v>43779659</v>
      </c>
      <c r="F29" s="171">
        <v>40139000</v>
      </c>
      <c r="G29" s="177">
        <f>E29/F29</f>
        <v>1.0907012880241163</v>
      </c>
      <c r="H29" s="178"/>
      <c r="I29" s="118"/>
    </row>
    <row r="30" spans="2:9" ht="16.5">
      <c r="B30" s="103">
        <v>2021</v>
      </c>
      <c r="C30" s="171">
        <v>44702843</v>
      </c>
      <c r="D30" s="171">
        <v>460300</v>
      </c>
      <c r="E30" s="171">
        <f>C30+D30</f>
        <v>45163143</v>
      </c>
      <c r="F30" s="171">
        <v>40139000</v>
      </c>
      <c r="G30" s="177">
        <f>E30/F30</f>
        <v>1.1251686140661203</v>
      </c>
      <c r="H30" s="178"/>
      <c r="I30" s="118"/>
    </row>
    <row r="31" spans="2:9" ht="28.5">
      <c r="B31" s="112" t="s">
        <v>127</v>
      </c>
      <c r="C31" s="173">
        <f>SUM(C27:C30)</f>
        <v>157604490</v>
      </c>
      <c r="D31" s="173">
        <f>SUM(D27:D30)</f>
        <v>1528610</v>
      </c>
      <c r="E31" s="173">
        <f>SUM(E27:E30)</f>
        <v>159133100</v>
      </c>
      <c r="F31" s="174">
        <f>SUM(F27:F30)</f>
        <v>160556000</v>
      </c>
      <c r="G31" s="179">
        <f>E31/F31</f>
        <v>0.99113767159122046</v>
      </c>
      <c r="H31" s="178"/>
      <c r="I31" s="118"/>
    </row>
    <row r="32" spans="2:9" ht="38.25">
      <c r="B32" s="94" t="s">
        <v>86</v>
      </c>
      <c r="C32" s="94" t="s">
        <v>229</v>
      </c>
      <c r="D32" s="94" t="s">
        <v>230</v>
      </c>
      <c r="E32" s="95" t="s">
        <v>236</v>
      </c>
      <c r="F32" s="95" t="s">
        <v>237</v>
      </c>
      <c r="G32" s="4" t="s">
        <v>17</v>
      </c>
      <c r="H32" s="118"/>
      <c r="I32" s="118"/>
    </row>
    <row r="33" spans="2:8" ht="16.5">
      <c r="B33" s="103">
        <v>2022</v>
      </c>
      <c r="C33" s="171">
        <v>40449115</v>
      </c>
      <c r="D33" s="171">
        <v>451789</v>
      </c>
      <c r="E33" s="171">
        <f>C33+D33</f>
        <v>40900904</v>
      </c>
      <c r="F33" s="171">
        <v>45705019.998377509</v>
      </c>
      <c r="G33" s="177">
        <f>E33/F33</f>
        <v>0.89488865777658444</v>
      </c>
      <c r="H33" s="178"/>
    </row>
    <row r="34" spans="2:8" ht="16.5">
      <c r="B34" s="103">
        <v>2023</v>
      </c>
      <c r="C34" s="171">
        <v>45288109</v>
      </c>
      <c r="D34" s="171">
        <v>339137</v>
      </c>
      <c r="E34" s="171">
        <f>C34+D34</f>
        <v>45627246</v>
      </c>
      <c r="F34" s="171">
        <v>45705019.998377509</v>
      </c>
      <c r="G34" s="177">
        <f>E34/F34</f>
        <v>0.99829834888202063</v>
      </c>
      <c r="H34" s="178"/>
    </row>
    <row r="35" spans="2:8" ht="16.5">
      <c r="B35" s="103">
        <v>2024</v>
      </c>
      <c r="C35" s="171">
        <v>48241898</v>
      </c>
      <c r="D35" s="171">
        <v>390741</v>
      </c>
      <c r="E35" s="171">
        <f>C35+D35</f>
        <v>48632639</v>
      </c>
      <c r="F35" s="171">
        <v>45705019.998377509</v>
      </c>
      <c r="G35" s="177">
        <f>E35/F35</f>
        <v>1.0640546487393818</v>
      </c>
      <c r="H35" s="178"/>
    </row>
    <row r="36" spans="2:8" ht="16.5">
      <c r="B36" s="103">
        <v>2025</v>
      </c>
      <c r="C36" s="171">
        <v>14036287</v>
      </c>
      <c r="D36" s="171">
        <v>96600</v>
      </c>
      <c r="E36" s="171">
        <f>C36+D36</f>
        <v>14132887</v>
      </c>
      <c r="F36" s="171">
        <v>45705019.998377509</v>
      </c>
      <c r="G36" s="177">
        <f>E36/F36</f>
        <v>0.30921957807920675</v>
      </c>
      <c r="H36" s="178"/>
    </row>
    <row r="37" spans="2:8" ht="28.5">
      <c r="B37" s="112" t="s">
        <v>128</v>
      </c>
      <c r="C37" s="173">
        <f>SUM(C33:C36)</f>
        <v>148015409</v>
      </c>
      <c r="D37" s="173">
        <f>SUM(D33:D36)</f>
        <v>1278267</v>
      </c>
      <c r="E37" s="173">
        <f>SUM(E33:E36)</f>
        <v>149293676</v>
      </c>
      <c r="F37" s="174">
        <f>SUM(F33:F36)</f>
        <v>182820079.99351004</v>
      </c>
      <c r="G37" s="179">
        <f>E37/F37</f>
        <v>0.81661530836929841</v>
      </c>
      <c r="H37" s="178"/>
    </row>
    <row r="38" spans="2:8" ht="38.25">
      <c r="B38" s="94" t="s">
        <v>86</v>
      </c>
      <c r="C38" s="94" t="s">
        <v>229</v>
      </c>
      <c r="D38" s="94" t="s">
        <v>230</v>
      </c>
      <c r="E38" s="95" t="s">
        <v>236</v>
      </c>
      <c r="F38" s="95" t="s">
        <v>237</v>
      </c>
      <c r="G38" s="4" t="s">
        <v>17</v>
      </c>
      <c r="H38" s="74"/>
    </row>
    <row r="39" spans="2:8" ht="16.5">
      <c r="B39" s="103">
        <v>2026</v>
      </c>
      <c r="C39" s="171">
        <v>13444431</v>
      </c>
      <c r="D39" s="171">
        <v>99758</v>
      </c>
      <c r="E39" s="171">
        <f>C39+D39</f>
        <v>13544189</v>
      </c>
      <c r="F39" s="171">
        <v>57800000</v>
      </c>
      <c r="G39" s="177">
        <f>E39/F39</f>
        <v>0.23432852941176471</v>
      </c>
    </row>
    <row r="40" spans="2:8" ht="16.5">
      <c r="B40" s="103">
        <v>2027</v>
      </c>
      <c r="C40" s="171"/>
      <c r="D40" s="171"/>
      <c r="E40" s="171">
        <f>C40+D40</f>
        <v>0</v>
      </c>
      <c r="F40" s="171">
        <v>57800000</v>
      </c>
      <c r="G40" s="177">
        <f>E40/F40</f>
        <v>0</v>
      </c>
    </row>
    <row r="41" spans="2:8" ht="16.5">
      <c r="B41" s="103">
        <v>2028</v>
      </c>
      <c r="C41" s="171"/>
      <c r="D41" s="171"/>
      <c r="E41" s="171">
        <f>C41+D41</f>
        <v>0</v>
      </c>
      <c r="F41" s="171">
        <v>57800000</v>
      </c>
      <c r="G41" s="177">
        <f>E41/F41</f>
        <v>0</v>
      </c>
    </row>
    <row r="42" spans="2:8" ht="16.5">
      <c r="B42" s="103">
        <v>2029</v>
      </c>
      <c r="C42" s="171"/>
      <c r="D42" s="171"/>
      <c r="E42" s="171">
        <f>C42+D42</f>
        <v>0</v>
      </c>
      <c r="F42" s="171">
        <v>57800000</v>
      </c>
      <c r="G42" s="177">
        <f>E42/F42</f>
        <v>0</v>
      </c>
    </row>
    <row r="43" spans="2:8" ht="28.5">
      <c r="B43" s="112" t="s">
        <v>129</v>
      </c>
      <c r="C43" s="173">
        <f>SUM(C39:C42)</f>
        <v>13444431</v>
      </c>
      <c r="D43" s="173">
        <f>SUM(D39:D42)</f>
        <v>99758</v>
      </c>
      <c r="E43" s="173">
        <f>SUM(E39:E42)</f>
        <v>13544189</v>
      </c>
      <c r="F43" s="174">
        <f>SUM(F39:F42)</f>
        <v>231200000</v>
      </c>
      <c r="G43" s="179">
        <f>E43/F43</f>
        <v>5.8582132352941178E-2</v>
      </c>
    </row>
    <row r="44" spans="2:8">
      <c r="C44" s="242" t="s">
        <v>238</v>
      </c>
    </row>
    <row r="45" spans="2:8">
      <c r="C45" s="243"/>
    </row>
    <row r="46" spans="2:8">
      <c r="C46" s="243"/>
    </row>
    <row r="47" spans="2:8">
      <c r="C47" s="243"/>
    </row>
    <row r="48" spans="2:8">
      <c r="C48" s="74" t="s">
        <v>239</v>
      </c>
    </row>
  </sheetData>
  <mergeCells count="2">
    <mergeCell ref="B5:I9"/>
    <mergeCell ref="C44:C4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EA03524623131459A36506CFEAFF2AE" ma:contentTypeVersion="8" ma:contentTypeDescription="Create a new document." ma:contentTypeScope="" ma:versionID="fd3ece4925e5d61bce5fa0e3f2e855a0">
  <xsd:schema xmlns:xsd="http://www.w3.org/2001/XMLSchema" xmlns:xs="http://www.w3.org/2001/XMLSchema" xmlns:p="http://schemas.microsoft.com/office/2006/metadata/properties" xmlns:ns2="ace18f99-e95e-4ed2-9f25-7c95bc81b7cd" xmlns:ns3="76ddab6c-0690-4d33-9197-7a1e3ed3e5b1" targetNamespace="http://schemas.microsoft.com/office/2006/metadata/properties" ma:root="true" ma:fieldsID="79b88750db13c29b7ddbc62370b8714a" ns2:_="" ns3:_="">
    <xsd:import namespace="ace18f99-e95e-4ed2-9f25-7c95bc81b7cd"/>
    <xsd:import namespace="76ddab6c-0690-4d33-9197-7a1e3ed3e5b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e18f99-e95e-4ed2-9f25-7c95bc81b7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ddab6c-0690-4d33-9197-7a1e3ed3e5b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1AA48B-CD2B-4AA7-B45E-E97526BC0BAE}"/>
</file>

<file path=customXml/itemProps2.xml><?xml version="1.0" encoding="utf-8"?>
<ds:datastoreItem xmlns:ds="http://schemas.openxmlformats.org/officeDocument/2006/customXml" ds:itemID="{24CD4236-7429-45F2-A9D2-A85526B0A9A8}"/>
</file>

<file path=customXml/itemProps3.xml><?xml version="1.0" encoding="utf-8"?>
<ds:datastoreItem xmlns:ds="http://schemas.openxmlformats.org/officeDocument/2006/customXml" ds:itemID="{48970F0A-3BEF-4B62-AEF7-CD9078CF03C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Yan, Hao</cp:lastModifiedBy>
  <cp:revision/>
  <dcterms:created xsi:type="dcterms:W3CDTF">2024-04-30T18:28:18Z</dcterms:created>
  <dcterms:modified xsi:type="dcterms:W3CDTF">2026-04-30T14:50:01Z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0x010100BEA03524623131459A36506CFEAFF2AE</vt:lpwstr>
  </property>
  <property fmtid="{D5CDD505-2E9C-101B-9397-08002B2CF9AE}" pid="3" name="MSIP_Label_ed3826ce-7c18-471d-9596-93de5bae332e_Enabled">
    <vt:lpwstr>true</vt:lpwstr>
  </property>
  <property fmtid="{D5CDD505-2E9C-101B-9397-08002B2CF9AE}" pid="4" name="MSIP_Label_ed3826ce-7c18-471d-9596-93de5bae332e_SetDate">
    <vt:lpwstr>2024-07-30T14:58:13Z</vt:lpwstr>
  </property>
  <property fmtid="{D5CDD505-2E9C-101B-9397-08002B2CF9AE}" pid="5" name="MSIP_Label_ed3826ce-7c18-471d-9596-93de5bae332e_Method">
    <vt:lpwstr>Standard</vt:lpwstr>
  </property>
  <property fmtid="{D5CDD505-2E9C-101B-9397-08002B2CF9AE}" pid="6" name="MSIP_Label_ed3826ce-7c18-471d-9596-93de5bae332e_Name">
    <vt:lpwstr>Internal</vt:lpwstr>
  </property>
  <property fmtid="{D5CDD505-2E9C-101B-9397-08002B2CF9AE}" pid="7" name="MSIP_Label_ed3826ce-7c18-471d-9596-93de5bae332e_SiteId">
    <vt:lpwstr>c0a02e2d-1186-410a-8895-0a4a252ebf17</vt:lpwstr>
  </property>
  <property fmtid="{D5CDD505-2E9C-101B-9397-08002B2CF9AE}" pid="8" name="MSIP_Label_ed3826ce-7c18-471d-9596-93de5bae332e_ActionId">
    <vt:lpwstr>c4d96f00-98e3-4a88-af6e-2195504e70c7</vt:lpwstr>
  </property>
  <property fmtid="{D5CDD505-2E9C-101B-9397-08002B2CF9AE}" pid="9" name="MSIP_Label_ed3826ce-7c18-471d-9596-93de5bae332e_ContentBits">
    <vt:lpwstr>0</vt:lpwstr>
  </property>
</Properties>
</file>