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mc:AlternateContent xmlns:mc="http://schemas.openxmlformats.org/markup-compatibility/2006">
    <mc:Choice Requires="x15">
      <x15ac:absPath xmlns:x15ac="http://schemas.microsoft.com/office/spreadsheetml/2010/11/ac" url="https://netorgft4117119-my.sharepoint.com/personal/celia_celiajohnsonconsulting_com/Documents/IL SAG Website/SAG Website- Utility Reports/Nicor Gas/Nicor 2025 reports/"/>
    </mc:Choice>
  </mc:AlternateContent>
  <xr:revisionPtr revIDLastSave="0" documentId="8_{30D9DA51-56D4-49AF-A25C-B8F75DB92C10}" xr6:coauthVersionLast="47" xr6:coauthVersionMax="47" xr10:uidLastSave="{00000000-0000-0000-0000-000000000000}"/>
  <bookViews>
    <workbookView xWindow="-80" yWindow="-80" windowWidth="19360" windowHeight="10240" firstSheet="1" activeTab="4" xr2:uid="{00000000-000D-0000-FFFF-FFFF00000000}"/>
  </bookViews>
  <sheets>
    <sheet name="1- Ex Ante Results" sheetId="1" r:id="rId1"/>
    <sheet name="2- Costs" sheetId="2" r:id="rId2"/>
    <sheet name="3- Energy" sheetId="3" r:id="rId3"/>
    <sheet name="4- Other" sheetId="4" r:id="rId4"/>
    <sheet name="5- CPAs" sheetId="5" r:id="rId5"/>
    <sheet name="6- Historical Costs"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1" l="1"/>
  <c r="E36" i="6"/>
  <c r="J61" i="1"/>
  <c r="J60" i="1"/>
  <c r="J26" i="1"/>
  <c r="J25" i="1"/>
  <c r="J24" i="1"/>
  <c r="J23" i="1"/>
  <c r="J22" i="1"/>
  <c r="J49" i="1"/>
  <c r="J48" i="1"/>
  <c r="J47" i="1"/>
  <c r="J46" i="1"/>
  <c r="J38" i="1"/>
  <c r="J37" i="1"/>
  <c r="J36" i="1"/>
  <c r="J35" i="1"/>
  <c r="J34" i="1"/>
  <c r="E35" i="6"/>
  <c r="F37" i="6"/>
  <c r="D37" i="6"/>
  <c r="C37" i="6"/>
  <c r="G36" i="6"/>
  <c r="G35" i="6"/>
  <c r="E34" i="6"/>
  <c r="G34" i="6" s="1"/>
  <c r="E33" i="6"/>
  <c r="F31" i="6"/>
  <c r="D31" i="6"/>
  <c r="C31" i="6"/>
  <c r="E30" i="6"/>
  <c r="G30" i="6" s="1"/>
  <c r="E29" i="6"/>
  <c r="G29" i="6" s="1"/>
  <c r="E28" i="6"/>
  <c r="G28" i="6" s="1"/>
  <c r="E27" i="6"/>
  <c r="F25" i="6"/>
  <c r="D25" i="6"/>
  <c r="C25" i="6"/>
  <c r="E25" i="6" s="1"/>
  <c r="G25" i="6" s="1"/>
  <c r="E24" i="6"/>
  <c r="G24" i="6" s="1"/>
  <c r="E23" i="6"/>
  <c r="G23" i="6" s="1"/>
  <c r="E22" i="6"/>
  <c r="G22" i="6" s="1"/>
  <c r="F21" i="6"/>
  <c r="D21" i="6"/>
  <c r="C21" i="6"/>
  <c r="E21" i="6" s="1"/>
  <c r="G21" i="6" s="1"/>
  <c r="E20" i="6"/>
  <c r="G20" i="6" s="1"/>
  <c r="E19" i="6"/>
  <c r="G19" i="6" s="1"/>
  <c r="E18" i="6"/>
  <c r="G18" i="6" s="1"/>
  <c r="E36" i="5"/>
  <c r="E33" i="5"/>
  <c r="E23" i="5"/>
  <c r="E24" i="5" s="1"/>
  <c r="E26" i="5" s="1"/>
  <c r="E37" i="5" s="1"/>
  <c r="E18" i="5"/>
  <c r="F35" i="3"/>
  <c r="E35" i="3"/>
  <c r="D35" i="3"/>
  <c r="G35" i="3" s="1"/>
  <c r="G34" i="3"/>
  <c r="G33" i="3"/>
  <c r="G32" i="3"/>
  <c r="G31" i="3"/>
  <c r="F30" i="3"/>
  <c r="E30" i="3"/>
  <c r="D30" i="3"/>
  <c r="G30" i="3" s="1"/>
  <c r="G29" i="3"/>
  <c r="G28" i="3"/>
  <c r="G27" i="3"/>
  <c r="G26" i="3"/>
  <c r="E25" i="3"/>
  <c r="D25" i="3"/>
  <c r="F24" i="3"/>
  <c r="G23" i="3"/>
  <c r="G22" i="3"/>
  <c r="F21" i="3"/>
  <c r="E21" i="3"/>
  <c r="D21" i="3"/>
  <c r="G21" i="3" s="1"/>
  <c r="G20" i="3"/>
  <c r="G19" i="3"/>
  <c r="G18" i="3"/>
  <c r="C26" i="2"/>
  <c r="C19" i="2"/>
  <c r="L63" i="1"/>
  <c r="K63" i="1"/>
  <c r="J63" i="1"/>
  <c r="I63" i="1"/>
  <c r="H63" i="1"/>
  <c r="M63" i="1" s="1"/>
  <c r="F63" i="1"/>
  <c r="G63" i="1" s="1"/>
  <c r="E63" i="1"/>
  <c r="D63" i="1"/>
  <c r="C63" i="1"/>
  <c r="G61" i="1"/>
  <c r="M60" i="1"/>
  <c r="G60" i="1"/>
  <c r="L58" i="1"/>
  <c r="K58" i="1"/>
  <c r="J58" i="1"/>
  <c r="I58" i="1"/>
  <c r="H58" i="1"/>
  <c r="M58" i="1" s="1"/>
  <c r="F58" i="1"/>
  <c r="G58" i="1" s="1"/>
  <c r="E58" i="1"/>
  <c r="D58" i="1"/>
  <c r="C58" i="1"/>
  <c r="L51" i="1"/>
  <c r="K51" i="1"/>
  <c r="I51" i="1"/>
  <c r="H51" i="1"/>
  <c r="M51" i="1" s="1"/>
  <c r="F51" i="1"/>
  <c r="E51" i="1"/>
  <c r="D51" i="1"/>
  <c r="C51" i="1"/>
  <c r="M49" i="1"/>
  <c r="G49" i="1"/>
  <c r="M48" i="1"/>
  <c r="G48" i="1"/>
  <c r="M47" i="1"/>
  <c r="G47" i="1"/>
  <c r="M46" i="1"/>
  <c r="J51" i="1"/>
  <c r="G46" i="1"/>
  <c r="L44" i="1"/>
  <c r="K44" i="1"/>
  <c r="I44" i="1"/>
  <c r="H44" i="1"/>
  <c r="F44" i="1"/>
  <c r="E44" i="1"/>
  <c r="D44" i="1"/>
  <c r="C44" i="1"/>
  <c r="M38" i="1"/>
  <c r="G38" i="1"/>
  <c r="M37" i="1"/>
  <c r="G37" i="1"/>
  <c r="M36" i="1"/>
  <c r="G36" i="1"/>
  <c r="M35" i="1"/>
  <c r="G35" i="1"/>
  <c r="M34" i="1"/>
  <c r="J44" i="1"/>
  <c r="G34" i="1"/>
  <c r="L30" i="1"/>
  <c r="L64" i="1" s="1"/>
  <c r="K30" i="1"/>
  <c r="K64" i="1" s="1"/>
  <c r="I30" i="1"/>
  <c r="H30" i="1"/>
  <c r="F30" i="1"/>
  <c r="E30" i="1"/>
  <c r="D30" i="1"/>
  <c r="D64" i="1" s="1"/>
  <c r="C30" i="1"/>
  <c r="C31" i="1" s="1"/>
  <c r="M26" i="1"/>
  <c r="G26" i="1"/>
  <c r="M25" i="1"/>
  <c r="G25" i="1"/>
  <c r="M24" i="1"/>
  <c r="G24" i="1"/>
  <c r="M23" i="1"/>
  <c r="G23" i="1"/>
  <c r="M22" i="1"/>
  <c r="J30" i="1"/>
  <c r="J64" i="1" s="1"/>
  <c r="G22" i="1"/>
  <c r="C27" i="2" l="1"/>
  <c r="C32" i="2" s="1"/>
  <c r="M44" i="1"/>
  <c r="H64" i="1"/>
  <c r="I64" i="1"/>
  <c r="E31" i="6"/>
  <c r="G31" i="6" s="1"/>
  <c r="G27" i="6"/>
  <c r="E37" i="6"/>
  <c r="G37" i="6" s="1"/>
  <c r="G33" i="6"/>
  <c r="E34" i="5"/>
  <c r="E35" i="5" s="1"/>
  <c r="E27" i="5"/>
  <c r="E30" i="5" s="1"/>
  <c r="E38" i="5"/>
  <c r="E39" i="5" s="1"/>
  <c r="F25" i="3"/>
  <c r="G24" i="3"/>
  <c r="G25" i="3"/>
  <c r="C64" i="1"/>
  <c r="G30" i="1"/>
  <c r="M64" i="1"/>
  <c r="M30" i="1"/>
  <c r="G44" i="1"/>
  <c r="E64" i="1"/>
  <c r="F64" i="1"/>
  <c r="G51" i="1"/>
  <c r="G64" i="1" l="1"/>
  <c r="H31" i="1"/>
  <c r="J31" i="1" s="1"/>
  <c r="J32" i="1"/>
</calcChain>
</file>

<file path=xl/sharedStrings.xml><?xml version="1.0" encoding="utf-8"?>
<sst xmlns="http://schemas.openxmlformats.org/spreadsheetml/2006/main" count="360" uniqueCount="233">
  <si>
    <t>Statewide Quarterly Report Template</t>
  </si>
  <si>
    <t>Tab 1: Ex Ante Results</t>
  </si>
  <si>
    <t>Final Draft (updated 1-24-25)</t>
  </si>
  <si>
    <r>
      <rPr>
        <b/>
        <sz val="11"/>
        <color theme="1"/>
        <rFont val="Century Gothic"/>
        <family val="2"/>
      </rPr>
      <t>Background:
*</t>
    </r>
    <r>
      <rPr>
        <sz val="11"/>
        <color theme="1"/>
        <rFont val="Century Gothic"/>
        <family val="2"/>
      </rPr>
      <t>Definitions used within this template correspond to IL Energy Efficiency Policy Manual Version 1.1.
*Footnotes have been added where clarifying information may be helpful.
*See Section 6.5 of IL Energy Efficiency Policy Manual Version 1.1 for a full list of requirements for Program Administrator Quarterly Reports.</t>
    </r>
  </si>
  <si>
    <r>
      <rPr>
        <b/>
        <sz val="11"/>
        <color theme="1"/>
        <rFont val="Century Gothic"/>
        <family val="2"/>
      </rPr>
      <t>Instructions:</t>
    </r>
    <r>
      <rPr>
        <sz val="11"/>
        <color theme="1"/>
        <rFont val="Century Gothic"/>
        <family val="2"/>
      </rPr>
      <t xml:space="preserve">
*"Sector-level" refers to residential and commercial and industrial Programs pursuant to Section 8-103B and 8-104; and Third-Party Energy Efficiency Implementation Program pursuant to Section 8-103B(g)(4). 
*If a utility offers Demand Response, information should be listed separately in this table as a separate program.
*If Program Administrators want to include historical spend information, they can do so. ICC Staff appreciates this information. However, providing historical spend data is not a requirement for Quarterly Reports; it is a requirement for Annual Reports.
*For Program Costs Year to Date (YTD), each Program Administrator should include actual costs incurred from the beginning of the Program Year through the end of the applicable quarter, regardless of what Program Year the costs are associated with.
*Program Administrators will also report information on low income, public sector, public housing, and market transformation consistent with Program delivery requirements of Sections 8-103B and 8-104 of the Act.  
*Program Administrators are encouraged to report public sector savings at the program-level, where available. 
*Program Administrators should add a footnote specifying if there are non-rider energy efficiency costs that are not reported in the Quarterly Reports.</t>
    </r>
  </si>
  <si>
    <r>
      <rPr>
        <b/>
        <sz val="11"/>
        <color rgb="FF000000"/>
        <rFont val="Century Gothic"/>
      </rPr>
      <t>Northern Illinois Gas Company dba Nicor Gas Company Ex Ante Results - Section 8-103B/8-104 (EEPS) Programs</t>
    </r>
    <r>
      <rPr>
        <b/>
        <sz val="11"/>
        <color rgb="FFFF0000"/>
        <rFont val="Century Gothic"/>
      </rPr>
      <t xml:space="preserve"> Third Quarter 2025 (January 1, 2025 - September 30, 2025)</t>
    </r>
  </si>
  <si>
    <t xml:space="preserve"> Section 8-103B/8-104
(EEPS) Program</t>
  </si>
  <si>
    <t>Net Energy Savings Achieved
(MWh or therms)</t>
  </si>
  <si>
    <t>2023 Original Plan 
Savings Goal
(MWh or therms)****</t>
  </si>
  <si>
    <t>Approved Net Energy Savings Goal (MWh or therms)***</t>
  </si>
  <si>
    <t>Implementation Plan Savings Goal
(MWh or therms)</t>
  </si>
  <si>
    <t>% Savings Achieved Compared to Implementation Plan Savings Goal</t>
  </si>
  <si>
    <t>Program Costs YTD</t>
  </si>
  <si>
    <t>Incentive Costs YTD</t>
  </si>
  <si>
    <t>Non-Incentive Costs YTD</t>
  </si>
  <si>
    <t>2023 Original Plan 
Budget*</t>
  </si>
  <si>
    <t>2023 Approved Budget**</t>
  </si>
  <si>
    <t>% of Costs YTD Compared to Approved Budget</t>
  </si>
  <si>
    <t>Commercial &amp; Industrial Programs</t>
  </si>
  <si>
    <t>Business Energy Efficiency Rebate</t>
  </si>
  <si>
    <t>Custom Incentives</t>
  </si>
  <si>
    <t xml:space="preserve">Small Business </t>
  </si>
  <si>
    <t>Business New Construction</t>
  </si>
  <si>
    <t>Strategic Energy Management</t>
  </si>
  <si>
    <t>C&amp;I Programs Subtotal</t>
  </si>
  <si>
    <t>C&amp;I Programs - Private Sector Total</t>
  </si>
  <si>
    <t>n.a.</t>
  </si>
  <si>
    <t>C&amp;I Programs - Public Sector Total</t>
  </si>
  <si>
    <t>Residential Programs</t>
  </si>
  <si>
    <t>Home Energy Efficiency Rebate</t>
  </si>
  <si>
    <t>Home Energy Savings</t>
  </si>
  <si>
    <t>Multi Family</t>
  </si>
  <si>
    <t xml:space="preserve">Residential New Construction </t>
  </si>
  <si>
    <t>Energy Education and Outreach</t>
  </si>
  <si>
    <t/>
  </si>
  <si>
    <t>Residential Programs Subtotal</t>
  </si>
  <si>
    <t>Income Qualified Programs</t>
  </si>
  <si>
    <t>Income Qualified Energy Efficiency</t>
  </si>
  <si>
    <t>Income Qualified Retrofit (Weatherization, PHA, AHNC)</t>
  </si>
  <si>
    <t>Income Qualified Single Family</t>
  </si>
  <si>
    <t>Income Qualified Multi-family</t>
  </si>
  <si>
    <t>Income Qualified Whole Bldg Retrofit (Ameren Joint offering)</t>
  </si>
  <si>
    <t>Income Qualified Programs Subtotal</t>
  </si>
  <si>
    <t>Third Party Programs (Section 8-103B - Beginning in 2019)</t>
  </si>
  <si>
    <t>Third Party Programs (Section 8-103B - Beginning in 2019) Subtotal</t>
  </si>
  <si>
    <t>Demonstration of Breakthrough Equipment and Devices</t>
  </si>
  <si>
    <t>Emerging Technology Program</t>
  </si>
  <si>
    <t>Market Transformation</t>
  </si>
  <si>
    <t>Demonstration of Breakthrough Equipment and  and Market Transformation Subtotal</t>
  </si>
  <si>
    <r>
      <t>Overall Total</t>
    </r>
    <r>
      <rPr>
        <b/>
        <sz val="10"/>
        <color rgb="FFFF0000"/>
        <rFont val="Century Gothic"/>
        <family val="2"/>
      </rPr>
      <t xml:space="preserve"> Nicor Gas</t>
    </r>
    <r>
      <rPr>
        <b/>
        <sz val="10"/>
        <rFont val="Century Gothic"/>
        <family val="2"/>
      </rPr>
      <t xml:space="preserve"> Section 8-103B/8-104 (EEPS) Programs</t>
    </r>
  </si>
  <si>
    <t>Footnotes:</t>
  </si>
  <si>
    <t>*Original Plan Budget refers to the budget contained in the approved EE Plan, which could be the original filed EE Plan or a compliance EE Plan.</t>
  </si>
  <si>
    <t>**Approved Budget refers to the Program Administrator's current budget for this Program Year, that may have been modified in light of the flexibility policy. This may also be the Implementation Plan Budget.</t>
  </si>
  <si>
    <t xml:space="preserve">***The Approved Net Energy Savings Goal refers to the most updated portfolio-level savings goal. In the case of Section 8-104 programs, the values in this column should match the Adjusted Energy Savings Goal contained in the Program Administrator's updated Adjustable Savings Goal Template. </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</si>
  <si>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</si>
  <si>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Tab 2: Costs</t>
  </si>
  <si>
    <r>
      <t xml:space="preserve">Instructions:
</t>
    </r>
    <r>
      <rPr>
        <sz val="11"/>
        <color theme="1"/>
        <rFont val="Century Gothic"/>
        <family val="2"/>
      </rPr>
      <t>*For Program and Portfolio-Level Costs, each Program Administrator should include actual costs incurred from the beginning of the Program Year through the end of the applicable quarter, regardless of what Program Year the costs are associated with. 
*Program Administrators should add a footnote specifying if there are non-rider energy efficiency costs that are not reported in the Quarterly Reports.</t>
    </r>
  </si>
  <si>
    <r>
      <rPr>
        <b/>
        <sz val="11"/>
        <color rgb="FF000000"/>
        <rFont val="Century Gothic"/>
      </rPr>
      <t xml:space="preserve">Northern Illinois Gas Company dba Nicor Gas Company Section 8-103B/8-104 (EEPS) Costs </t>
    </r>
    <r>
      <rPr>
        <b/>
        <sz val="11"/>
        <color rgb="FFFF0000"/>
        <rFont val="Century Gothic"/>
      </rPr>
      <t>Third Quarter 2025 (January 1, 2025 - September 30, 2025)</t>
    </r>
  </si>
  <si>
    <t>Section 8-103B/8-104 (EEPS) Cost Category</t>
  </si>
  <si>
    <r>
      <rPr>
        <b/>
        <sz val="10"/>
        <color rgb="FFFF0000"/>
        <rFont val="Century Gothic"/>
      </rPr>
      <t xml:space="preserve"> </t>
    </r>
    <r>
      <rPr>
        <b/>
        <sz val="10"/>
        <color rgb="FFFFFFFF"/>
        <rFont val="Century Gothic"/>
      </rPr>
      <t>2025
Actual Costs YTD</t>
    </r>
  </si>
  <si>
    <t>Program Costs by Sector</t>
  </si>
  <si>
    <t>C&amp;I Programs (Private Sector)</t>
  </si>
  <si>
    <t xml:space="preserve">Public Sector Programs </t>
  </si>
  <si>
    <t>Market Transformation Programs</t>
  </si>
  <si>
    <t>Third Party Programs (Beginning in 2019)</t>
  </si>
  <si>
    <r>
      <t>Total Nicor Gas</t>
    </r>
    <r>
      <rPr>
        <b/>
        <sz val="10"/>
        <color theme="1"/>
        <rFont val="Century Gothic"/>
        <family val="2"/>
      </rPr>
      <t xml:space="preserve"> Program Costs</t>
    </r>
  </si>
  <si>
    <t>Portfolio-Level Costs by Portfolio Cost Category (Section 8-103B/8-104 EEPS)</t>
  </si>
  <si>
    <t xml:space="preserve">Demonstration of Breakthrough
Equipment and Devices Costs </t>
  </si>
  <si>
    <t>Market Development Initiative</t>
  </si>
  <si>
    <t xml:space="preserve"> </t>
  </si>
  <si>
    <t>Evaluation Costs</t>
  </si>
  <si>
    <t>Marketing Costs (including Education and Outreach)</t>
  </si>
  <si>
    <t xml:space="preserve">Portfolio Administrative Costs </t>
  </si>
  <si>
    <r>
      <t>Total Nicor Gas</t>
    </r>
    <r>
      <rPr>
        <b/>
        <sz val="10"/>
        <color theme="1"/>
        <rFont val="Century Gothic"/>
        <family val="2"/>
      </rPr>
      <t xml:space="preserve"> Portfolio-Level Costs</t>
    </r>
  </si>
  <si>
    <r>
      <t>Total Nicor Gas</t>
    </r>
    <r>
      <rPr>
        <b/>
        <sz val="10"/>
        <rFont val="Century Gothic"/>
        <family val="2"/>
      </rPr>
      <t xml:space="preserve"> Program and Portfolio-Level Section 8-103B/8-104 (EEPS) Costs</t>
    </r>
  </si>
  <si>
    <r>
      <rPr>
        <b/>
        <sz val="11"/>
        <color rgb="FF000000"/>
        <rFont val="Century Gothic"/>
      </rPr>
      <t>Northern Illinois Gas Company dba Nicor Gas Company Section 8-103B/8-104 (EEPS) Costs Third</t>
    </r>
    <r>
      <rPr>
        <b/>
        <sz val="11"/>
        <color rgb="FFFF0000"/>
        <rFont val="Century Gothic"/>
      </rPr>
      <t xml:space="preserve"> Quarter 2025 (January 1, 2025 - September 30, 2025)</t>
    </r>
  </si>
  <si>
    <t>Overall Total Costs</t>
  </si>
  <si>
    <t>2025
Actual Costs YTD</t>
  </si>
  <si>
    <t>Tab 3: Historical Energy Saved</t>
  </si>
  <si>
    <r>
      <t xml:space="preserve">Instructions:
</t>
    </r>
    <r>
      <rPr>
        <sz val="11"/>
        <color theme="1"/>
        <rFont val="Century Gothic"/>
        <family val="2"/>
      </rPr>
      <t>*Each Program Administrator will fill out the historical "Energy Saved" table for Quarterly Reports. The "IL Department of Commerce Energy Saved" historical table may also be added to each utility's Quarterly Report.
*Program Administrators are encouraged to provide source references for greater transparency.</t>
    </r>
  </si>
  <si>
    <r>
      <rPr>
        <b/>
        <sz val="11"/>
        <color rgb="FF000000"/>
        <rFont val="Century Gothic"/>
      </rPr>
      <t xml:space="preserve">Northern Illinois Gas Company Section 8-103B/8-104 (EEPS) Energy Saved (therms) as of </t>
    </r>
    <r>
      <rPr>
        <b/>
        <sz val="11"/>
        <color rgb="FFFF0000"/>
        <rFont val="Century Gothic"/>
      </rPr>
      <t>Third Quarter 2025 (January 1, 2025 - September 30, 2025)</t>
    </r>
  </si>
  <si>
    <t>IL Department of Commerce and Economic Opportunity Energy Saved (therms) </t>
  </si>
  <si>
    <t>Program Year</t>
  </si>
  <si>
    <t>Evaluation Status
(Ex Ante, Verified***, or ICC Approved)</t>
  </si>
  <si>
    <t>Net Energy Savings Achieved
(Therms)</t>
  </si>
  <si>
    <t>Original Plan Savings Goal** (Therms)</t>
  </si>
  <si>
    <t>Net Energy Savings Goal* (Therms)</t>
  </si>
  <si>
    <t>% of Net Energy Savings Goal Achieved</t>
  </si>
  <si>
    <t>Department</t>
  </si>
  <si>
    <t>EPY1</t>
  </si>
  <si>
    <t>EPY2</t>
  </si>
  <si>
    <t>EPY3</t>
  </si>
  <si>
    <t>EPY4/
GPY1</t>
  </si>
  <si>
    <t>EPY5/
GPY2</t>
  </si>
  <si>
    <t>EPY6/
GPY3</t>
  </si>
  <si>
    <t>EPY7/
GPY4</t>
  </si>
  <si>
    <t>EPY8/
GPY5</t>
  </si>
  <si>
    <t>EPY9/
GPY6*</t>
  </si>
  <si>
    <t>EPY1- 6/1/08-5/31/09</t>
  </si>
  <si>
    <t>Net Savings Achieved (MWh or therms)</t>
  </si>
  <si>
    <t>EPY2- 6/1/09-5/31/10</t>
  </si>
  <si>
    <t>Evaluation Status (Ex Ante, Verified**, or ICC Approved)</t>
  </si>
  <si>
    <t>ICC Approved</t>
  </si>
  <si>
    <t>Verified</t>
  </si>
  <si>
    <t>EPY3- 6/1/10-5/31/11</t>
  </si>
  <si>
    <t>Source</t>
  </si>
  <si>
    <t>Docket 14-0594</t>
  </si>
  <si>
    <t>Docket 14-0595</t>
  </si>
  <si>
    <t>Docket 15-0296</t>
  </si>
  <si>
    <t>EPY7/GPY4 DCEO Cost Effectiveness Summary Report, p. 7.</t>
  </si>
  <si>
    <t>EPY8-EPY9/GPY5-GPY6 DCEO Navigant Evaluation Report, p. 3.   </t>
  </si>
  <si>
    <t>Electric Plan 1 Total</t>
  </si>
  <si>
    <t>EPY4/GPY1- 6/1/11-5/31/12</t>
  </si>
  <si>
    <t>EPY5/GPY2- 6/1/12-5/31/13</t>
  </si>
  <si>
    <t>*Electric Program Year 9 (EPY9) and Gas Program Year 6 (GPY6) covers energy efficiency programs offered from June 1, 2016 to May 31, 2017.</t>
  </si>
  <si>
    <t>EPY6/GPY3- 6/1/13-5/31/14</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</si>
  <si>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</si>
  <si>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Electric Plan 2/Gas Plan 1 Total</t>
  </si>
  <si>
    <t>EPY7/GPY4- 6/1/14-5/31/15</t>
  </si>
  <si>
    <t>EPY8/GPY5- 6/1/15-5/31/16</t>
  </si>
  <si>
    <t>EPY9/GPY6- 6/1/16-12/31/17</t>
  </si>
  <si>
    <t>Electric Plan 3/Gas Plan 2 Total</t>
  </si>
  <si>
    <t>Ex Ante</t>
  </si>
  <si>
    <t>2018-2021 Plan Total</t>
  </si>
  <si>
    <t>2022-2025 Plan Total</t>
  </si>
  <si>
    <t>*Net Energy Savings Goal refers to the most updated portfolio-level savings goal. In the case of Section 8-104 programs, the values in this column should match the Adjusted Energy Savings Goal contained in the Program Administrator's updated Adjustable Savings Goal Template.</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</si>
  <si>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</si>
  <si>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</si>
  <si>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Tab 4: Historical Other - Environmental and Economic Impacts</t>
  </si>
  <si>
    <r>
      <rPr>
        <b/>
        <sz val="11"/>
        <color theme="1"/>
        <rFont val="Century Gothic"/>
        <family val="2"/>
      </rPr>
      <t>Instructions:</t>
    </r>
    <r>
      <rPr>
        <sz val="11"/>
        <color theme="1"/>
        <rFont val="Century Gothic"/>
        <family val="2"/>
      </rPr>
      <t xml:space="preserve">
*Each Program Administrator should complete the Environmental and Economic Impacts table for Quarterly Reports.
*Each Program Administrator should include a footnote to explain how performance metrics are derived (for example: the calculation for "Direct Portfolio Jobs.")</t>
    </r>
  </si>
  <si>
    <r>
      <rPr>
        <b/>
        <sz val="11"/>
        <color rgb="FF000000"/>
        <rFont val="Century Gothic"/>
      </rPr>
      <t xml:space="preserve">Environmental and Economic Impacts for the Northern Illinois Gas Company dba Nicor Gas Company Service Territory as of </t>
    </r>
    <r>
      <rPr>
        <b/>
        <sz val="11"/>
        <color rgb="FFFF0000"/>
        <rFont val="Century Gothic"/>
      </rPr>
      <t>Third Quarter 2025 (January 1, 2025 - September 30, 2025)</t>
    </r>
  </si>
  <si>
    <t>Performance Metrics (Equivalents)*</t>
  </si>
  <si>
    <t>EPY9/
GPY6****</t>
  </si>
  <si>
    <t>Net Energy Savings Achieved (therms)**</t>
  </si>
  <si>
    <t>Not applicable</t>
  </si>
  <si>
    <t>Carbon reduction (tons)</t>
  </si>
  <si>
    <t>Cars removed from the road*</t>
  </si>
  <si>
    <t>Acres of trees planted*</t>
  </si>
  <si>
    <t>Number of homes powered for 1 year*</t>
  </si>
  <si>
    <t>Direct Portfolio Jobs</t>
  </si>
  <si>
    <t>Not Available</t>
  </si>
  <si>
    <t>Income qualified homes served***</t>
  </si>
  <si>
    <t>*Unless otherwise noted, performance metrics for carbon reduction, cars removed from the road, homes powered and acres of trees planted are derived from the U.S. EPA Greenhouse Gas Equivalencies Calculator: https://www.epa.gov/energy/greenhouse-gas-equivalencies-calculator</t>
  </si>
  <si>
    <t>**This includes Sections 8-103, 8-103B, 8-104, and 16-111.5B savings achieved.  In addition, this includes Illinois Department of Commerce and Economic Opportunity program savings achieved through May 31, 2017.</t>
  </si>
  <si>
    <t>***To the extent the portfolio offers a low income program and tracks participation. Low income customers were previously served by the IL Department of Commerce and Economic Opportunity until May 31, 2017. Utilities began serving both low income and public sector customers on June 1, 2017.</t>
  </si>
  <si>
    <t>****Electric Program Year 9 (EPY9) and Gas Program Year 6 (GPY6) covers energy efficiency programs offered from June 1, 2016 to December 31, 2017.</t>
  </si>
  <si>
    <t>Tab 5: CPAS Progress</t>
  </si>
  <si>
    <r>
      <rPr>
        <b/>
        <sz val="11"/>
        <color theme="1"/>
        <rFont val="Century Gothic"/>
        <family val="2"/>
      </rPr>
      <t>Instructions:</t>
    </r>
    <r>
      <rPr>
        <sz val="11"/>
        <color theme="1"/>
        <rFont val="Century Gothic"/>
        <family val="2"/>
      </rPr>
      <t xml:space="preserve">
*The electric utilities Ameren Illinois and ComEd should complete the CPAS and AAIG Progress Ex Ante Results table in Quarterly Reports.</t>
    </r>
  </si>
  <si>
    <t>Color Coded Key:</t>
  </si>
  <si>
    <t>Reported items</t>
  </si>
  <si>
    <t>Statutory and/or approved plan inputs</t>
  </si>
  <si>
    <t>Calculations</t>
  </si>
  <si>
    <r>
      <rPr>
        <b/>
        <sz val="11"/>
        <color rgb="FF000000"/>
        <rFont val="Century Gothic"/>
      </rPr>
      <t xml:space="preserve">Northern Illinois Gas Company dba Nicor Gas Company CPAS and AAIG Progress Ex Ante Results - Section 8-103B Portfolio  </t>
    </r>
    <r>
      <rPr>
        <b/>
        <sz val="11"/>
        <color rgb="FFFF0000"/>
        <rFont val="Century Gothic"/>
      </rPr>
      <t>Third Quarter 2025 (January 1, 2025 - September 30, 2025)</t>
    </r>
  </si>
  <si>
    <r>
      <t xml:space="preserve">Cumulative Persisting Annual Savings (CPAS) Goal Progress </t>
    </r>
    <r>
      <rPr>
        <b/>
        <sz val="11"/>
        <color rgb="FFFF0000"/>
        <rFont val="Century Gothic"/>
        <family val="2"/>
      </rPr>
      <t>[Utility to Add Year and Quarter]</t>
    </r>
  </si>
  <si>
    <t>a</t>
  </si>
  <si>
    <t>Current Year CPAS Goal (% of Eligible 2014-2016 Average Annual Sales)</t>
  </si>
  <si>
    <t>ICC approved plan compliance filing</t>
  </si>
  <si>
    <t>b</t>
  </si>
  <si>
    <t>Baseline - 2014-2016 Average Annual Sales Less Exempt Customers (MWh)</t>
  </si>
  <si>
    <t>c</t>
  </si>
  <si>
    <t>Current Year CPAS Goal (MWh)</t>
  </si>
  <si>
    <t>= a * b</t>
  </si>
  <si>
    <t>d</t>
  </si>
  <si>
    <t>CPAS Achieved at End of Previous Year (MWh)</t>
  </si>
  <si>
    <t>verification report for previous year</t>
  </si>
  <si>
    <t>Savings Expiring in Current Year</t>
  </si>
  <si>
    <t>e</t>
  </si>
  <si>
    <t>2012-2017 Legacy Savings Persisting in Current Year (% of Sales)</t>
  </si>
  <si>
    <t>statute</t>
  </si>
  <si>
    <t>f</t>
  </si>
  <si>
    <t>2012-2017 Legacy Savings Persisting in Previous Year (% of Sales)</t>
  </si>
  <si>
    <t>g</t>
  </si>
  <si>
    <t>2012-2017 Legacy Savings Expiring in Current Year (% of Sales)</t>
  </si>
  <si>
    <t>= f - e</t>
  </si>
  <si>
    <t>h</t>
  </si>
  <si>
    <t>2012-2017 Legacy Savings Expiring in Current Year (MWh)</t>
  </si>
  <si>
    <t>= g * b</t>
  </si>
  <si>
    <t>i</t>
  </si>
  <si>
    <t>Savings from Measures Installed post-2017 Expiring in Current Year (MWh)</t>
  </si>
  <si>
    <t>j</t>
  </si>
  <si>
    <t>Total Savings Expiring in Current Year (MWh)</t>
  </si>
  <si>
    <t>= h + i</t>
  </si>
  <si>
    <t>k</t>
  </si>
  <si>
    <t>New Annual Savings Needed to Meet Current Year CPAS Goal (MWh)</t>
  </si>
  <si>
    <t>= c - d + j</t>
  </si>
  <si>
    <t>l</t>
  </si>
  <si>
    <t>New Annual Savings this Quarter (MWh)</t>
  </si>
  <si>
    <t>utility report</t>
  </si>
  <si>
    <t>m</t>
  </si>
  <si>
    <t>New Annual Savings this YTD (MWh)</t>
  </si>
  <si>
    <t>sum of utility reports for all quarters to date</t>
  </si>
  <si>
    <t>n</t>
  </si>
  <si>
    <t>New Annual Savings YTD as % Needed to Meet Current Year CPAS Goal</t>
  </si>
  <si>
    <t>= m / k</t>
  </si>
  <si>
    <t>Applicable Annual Incremental Goal (AAIG) Progress</t>
  </si>
  <si>
    <t>o</t>
  </si>
  <si>
    <t>Previous Year's CPAS Goal (% of Sales)</t>
  </si>
  <si>
    <t>p</t>
  </si>
  <si>
    <t>Previous Year's CPAS Goal (MWh)</t>
  </si>
  <si>
    <t>= o * b</t>
  </si>
  <si>
    <t>q</t>
  </si>
  <si>
    <t>Current Year Applicable Annual Incremental Goal (MWh)</t>
  </si>
  <si>
    <t>= c - p</t>
  </si>
  <si>
    <t>r</t>
  </si>
  <si>
    <t>New Savings Required to Meet AAIG (MWh)</t>
  </si>
  <si>
    <t>= q + j</t>
  </si>
  <si>
    <t>s</t>
  </si>
  <si>
    <t>New Savings Achieved YTD (MWh)</t>
  </si>
  <si>
    <t>same as "m"</t>
  </si>
  <si>
    <t>t</t>
  </si>
  <si>
    <t>Expiring savings that have to be offset before counting progress towards AAIG (MWh)</t>
  </si>
  <si>
    <t>= j</t>
  </si>
  <si>
    <t>u</t>
  </si>
  <si>
    <t>Progress towards AAIG (after offsetting expiring savings) - MWh YTD</t>
  </si>
  <si>
    <t>= s - t</t>
  </si>
  <si>
    <t>v</t>
  </si>
  <si>
    <t>Progress towards AAIG (after offsetting expiring savings) - % YTD</t>
  </si>
  <si>
    <t>= u / q</t>
  </si>
  <si>
    <t>Tab 6: Historical Costs</t>
  </si>
  <si>
    <t>Final (updated 1-24-25)</t>
  </si>
  <si>
    <r>
      <t xml:space="preserve">Instructions:
</t>
    </r>
    <r>
      <rPr>
        <sz val="11"/>
        <color theme="1"/>
        <rFont val="Century Gothic"/>
        <family val="2"/>
      </rPr>
      <t xml:space="preserve">*Each Program Administrator will fill out the "Historical Energy Efficiency Costs" table for Quarterly Reports. 
*For Costs, each Program Administrator should include actual costs incurred from the beginning of the Program Year through the end of the applicable quarter or Program Year, regardless of what Program Year the costs are associated with. Costs include both Program and Portfolio-Level Costs as well as On-Bill Financing costs.
*Program Administrators should add a footnote specifying if there are non-rider energy efficiency costs that are not reported in the Quarterly Reports.  </t>
    </r>
  </si>
  <si>
    <r>
      <rPr>
        <b/>
        <sz val="11"/>
        <color rgb="FF000000"/>
        <rFont val="Century Gothic"/>
      </rPr>
      <t>[Nicor Gas] Service Territory Historical Energy Efficiency Costs as of [</t>
    </r>
    <r>
      <rPr>
        <b/>
        <sz val="11"/>
        <color rgb="FFFF0000"/>
        <rFont val="Century Gothic"/>
      </rPr>
      <t>Third Quarter January 1, 2025 - September 30, 2025</t>
    </r>
    <r>
      <rPr>
        <b/>
        <sz val="11"/>
        <color rgb="FF000000"/>
        <rFont val="Century Gothic"/>
      </rPr>
      <t>]</t>
    </r>
  </si>
  <si>
    <t>Rider 30 Costs</t>
  </si>
  <si>
    <t>Rider 31 Costs</t>
  </si>
  <si>
    <r>
      <t xml:space="preserve">Actual </t>
    </r>
    <r>
      <rPr>
        <b/>
        <sz val="11"/>
        <color rgb="FFFF0000"/>
        <rFont val="Century Gothic"/>
        <family val="2"/>
      </rPr>
      <t>[Utility]</t>
    </r>
    <r>
      <rPr>
        <b/>
        <sz val="11"/>
        <color theme="0"/>
        <rFont val="Century Gothic"/>
        <family val="2"/>
      </rPr>
      <t xml:space="preserve"> EEPS Costs</t>
    </r>
  </si>
  <si>
    <t>Actual DCEO EEPS Costs</t>
  </si>
  <si>
    <r>
      <t>Total Actual EEPS Costs (</t>
    </r>
    <r>
      <rPr>
        <b/>
        <sz val="11"/>
        <color rgb="FFFF0000"/>
        <rFont val="Century Gothic"/>
        <family val="2"/>
      </rPr>
      <t>[Utility]</t>
    </r>
    <r>
      <rPr>
        <b/>
        <sz val="11"/>
        <color theme="0"/>
        <rFont val="Century Gothic"/>
        <family val="2"/>
      </rPr>
      <t xml:space="preserve"> + DCEO)</t>
    </r>
  </si>
  <si>
    <t>Actual Section 16-111.5B Costs</t>
  </si>
  <si>
    <t>Total Actual EEPS + Section 16-111.5B Costs</t>
  </si>
  <si>
    <r>
      <t xml:space="preserve">Actual </t>
    </r>
    <r>
      <rPr>
        <b/>
        <sz val="11"/>
        <color rgb="FFFF0000"/>
        <rFont val="Century Gothic"/>
        <family val="2"/>
      </rPr>
      <t>[Utility]</t>
    </r>
    <r>
      <rPr>
        <b/>
        <sz val="11"/>
        <color theme="0"/>
        <rFont val="Century Gothic"/>
        <family val="2"/>
      </rPr>
      <t xml:space="preserve"> EEPS Costs YTD</t>
    </r>
  </si>
  <si>
    <r>
      <t xml:space="preserve">Approved </t>
    </r>
    <r>
      <rPr>
        <b/>
        <sz val="11"/>
        <color rgb="FFFF0000"/>
        <rFont val="Century Gothic"/>
        <family val="2"/>
      </rPr>
      <t>[Utility]</t>
    </r>
    <r>
      <rPr>
        <b/>
        <sz val="11"/>
        <color theme="0"/>
        <rFont val="Century Gothic"/>
        <family val="2"/>
      </rPr>
      <t xml:space="preserve"> EEPS Budget</t>
    </r>
  </si>
  <si>
    <t>Source: YE Reconciliations and PeopleSoft Queries</t>
  </si>
  <si>
    <t>2019 - Thru 2019.12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</si>
</sst>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_(* #,##0_);_(* \(#,##0\);_(* &quot;-&quot;???_);_(@_)"/>
    <numFmt numFmtId="168" formatCode="&quot;$&quot;#,##0"/>
  </numFmts>
  <fonts count="41" x14ac:knownFonts="1">
    <font>
      <sz val="11"/>
      <color theme="1"/>
      <name val="Aptos Narrow"/>
      <family val="2"/>
      <scheme val="minor"/>
    </font>
    <font>
      <sz val="11"/>
      <color theme="1"/>
      <name val="Aptos Narrow"/>
      <family val="2"/>
      <scheme val="minor"/>
    </font>
    <font>
      <u/>
      <sz val="11"/>
      <color theme="10"/>
      <name val="Aptos Narrow"/>
      <family val="2"/>
      <scheme val="minor"/>
    </font>
    <font>
      <b/>
      <sz val="11"/>
      <color theme="1"/>
      <name val="Century Gothic"/>
      <family val="2"/>
    </font>
    <font>
      <sz val="11"/>
      <color theme="1"/>
      <name val="Century Gothic"/>
      <family val="2"/>
    </font>
    <font>
      <sz val="10"/>
      <color theme="1"/>
      <name val="Century Gothic"/>
      <family val="2"/>
    </font>
    <font>
      <b/>
      <sz val="11"/>
      <color rgb="FFFF0000"/>
      <name val="Century Gothic"/>
      <family val="2"/>
    </font>
    <font>
      <b/>
      <sz val="10"/>
      <color indexed="9"/>
      <name val="Century Gothic"/>
      <family val="2"/>
    </font>
    <font>
      <sz val="10"/>
      <color theme="1"/>
      <name val="Aptos Narrow"/>
      <family val="2"/>
      <scheme val="minor"/>
    </font>
    <font>
      <b/>
      <sz val="10"/>
      <name val="Century Gothic"/>
      <family val="2"/>
    </font>
    <font>
      <sz val="10"/>
      <name val="Century Gothic"/>
      <family val="2"/>
    </font>
    <font>
      <i/>
      <sz val="10"/>
      <name val="Century Gothic"/>
      <family val="2"/>
    </font>
    <font>
      <b/>
      <sz val="10"/>
      <color rgb="FFFF0000"/>
      <name val="Century Gothic"/>
      <family val="2"/>
    </font>
    <font>
      <b/>
      <sz val="10"/>
      <color theme="0"/>
      <name val="Century Gothic"/>
      <family val="2"/>
    </font>
    <font>
      <b/>
      <sz val="10"/>
      <color theme="1"/>
      <name val="Century Gothic"/>
      <family val="2"/>
    </font>
    <font>
      <b/>
      <sz val="11"/>
      <name val="Century Gothic"/>
      <family val="2"/>
    </font>
    <font>
      <b/>
      <sz val="14"/>
      <color theme="0"/>
      <name val="Arial"/>
      <family val="2"/>
    </font>
    <font>
      <sz val="11"/>
      <color rgb="FFCC0033"/>
      <name val="Century Gothic"/>
      <family val="2"/>
    </font>
    <font>
      <b/>
      <sz val="11"/>
      <color theme="0"/>
      <name val="Century Gothic"/>
      <family val="2"/>
    </font>
    <font>
      <sz val="11"/>
      <name val="Century Gothic"/>
      <family val="2"/>
    </font>
    <font>
      <u/>
      <sz val="11"/>
      <color theme="10"/>
      <name val="Century Gothic"/>
      <family val="2"/>
    </font>
    <font>
      <sz val="11"/>
      <color rgb="FF000000"/>
      <name val="Century Gothic"/>
      <family val="2"/>
    </font>
    <font>
      <b/>
      <sz val="11"/>
      <color rgb="FFFF0000"/>
      <name val="Century Gothic"/>
    </font>
    <font>
      <b/>
      <sz val="11"/>
      <color rgb="FF000000"/>
      <name val="Century Gothic"/>
    </font>
    <font>
      <sz val="11"/>
      <color indexed="8"/>
      <name val="Calibri"/>
      <family val="2"/>
    </font>
    <font>
      <b/>
      <sz val="11"/>
      <color indexed="9"/>
      <name val="Century Gothic"/>
      <family val="2"/>
    </font>
    <font>
      <i/>
      <sz val="10"/>
      <color theme="1"/>
      <name val="Century Gothic"/>
      <family val="2"/>
    </font>
    <font>
      <b/>
      <sz val="10"/>
      <color indexed="8"/>
      <name val="Century Gothic"/>
      <family val="2"/>
    </font>
    <font>
      <i/>
      <sz val="10"/>
      <color indexed="8"/>
      <name val="Century Gothic"/>
      <family val="2"/>
    </font>
    <font>
      <u/>
      <sz val="10"/>
      <color theme="10"/>
      <name val="Century Gothic"/>
      <family val="2"/>
    </font>
    <font>
      <b/>
      <sz val="14"/>
      <name val="Aptos Narrow"/>
      <family val="2"/>
      <scheme val="minor"/>
    </font>
    <font>
      <b/>
      <sz val="12"/>
      <color theme="1"/>
      <name val="Aptos Narrow"/>
      <family val="2"/>
      <scheme val="minor"/>
    </font>
    <font>
      <b/>
      <sz val="14"/>
      <color rgb="FF0070C0"/>
      <name val="Aptos Narrow"/>
      <family val="2"/>
      <scheme val="minor"/>
    </font>
    <font>
      <b/>
      <i/>
      <sz val="11"/>
      <color theme="1"/>
      <name val="Century Gothic"/>
      <family val="2"/>
    </font>
    <font>
      <i/>
      <sz val="11"/>
      <color theme="1"/>
      <name val="Century Gothic"/>
      <family val="2"/>
    </font>
    <font>
      <b/>
      <i/>
      <sz val="11"/>
      <color rgb="FFFF0000"/>
      <name val="Aptos Narrow"/>
      <family val="2"/>
      <scheme val="minor"/>
    </font>
    <font>
      <b/>
      <sz val="11"/>
      <name val="Century Gothic"/>
    </font>
    <font>
      <b/>
      <sz val="11"/>
      <color theme="1"/>
      <name val="Century Gothic"/>
    </font>
    <font>
      <b/>
      <sz val="10"/>
      <color rgb="FFFF0000"/>
      <name val="Century Gothic"/>
    </font>
    <font>
      <b/>
      <sz val="10"/>
      <color rgb="FFFFFFFF"/>
      <name val="Century Gothic"/>
    </font>
    <font>
      <b/>
      <sz val="10"/>
      <color theme="0"/>
      <name val="Century Gothic"/>
    </font>
  </fonts>
  <fills count="15">
    <fill>
      <patternFill patternType="none"/>
    </fill>
    <fill>
      <patternFill patternType="gray125"/>
    </fill>
    <fill>
      <patternFill patternType="solid">
        <fgColor rgb="FF656565"/>
        <bgColor indexed="64"/>
      </patternFill>
    </fill>
    <fill>
      <patternFill patternType="solid">
        <fgColor theme="0" tint="-4.9989318521683403E-2"/>
        <bgColor indexed="64"/>
      </patternFill>
    </fill>
    <fill>
      <patternFill patternType="solid">
        <fgColor rgb="FFCACACA"/>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1" tint="0.34998626667073579"/>
        <bgColor indexed="64"/>
      </patternFill>
    </fill>
  </fills>
  <borders count="13">
    <border>
      <left/>
      <right/>
      <top/>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auto="1"/>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bottom/>
      <diagonal/>
    </border>
    <border>
      <left/>
      <right style="thin">
        <color indexed="64"/>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4" fillId="0" borderId="0"/>
  </cellStyleXfs>
  <cellXfs count="253">
    <xf numFmtId="0" fontId="0" fillId="0" borderId="0" xfId="0"/>
    <xf numFmtId="0" fontId="3" fillId="0" borderId="0" xfId="0" applyFont="1"/>
    <xf numFmtId="0" fontId="3" fillId="0" borderId="0" xfId="0" applyFont="1" applyAlignment="1">
      <alignment wrapText="1"/>
    </xf>
    <xf numFmtId="0" fontId="5" fillId="0" borderId="0" xfId="0" applyFont="1" applyAlignment="1">
      <alignment horizontal="left" vertical="center" wrapText="1"/>
    </xf>
    <xf numFmtId="0" fontId="7" fillId="2" borderId="7" xfId="0" applyFont="1" applyFill="1" applyBorder="1" applyAlignment="1">
      <alignment horizontal="center" vertical="center" wrapText="1"/>
    </xf>
    <xf numFmtId="0" fontId="8" fillId="0" borderId="0" xfId="0" applyFont="1"/>
    <xf numFmtId="0" fontId="9" fillId="3" borderId="8" xfId="0" applyFont="1" applyFill="1" applyBorder="1" applyAlignment="1">
      <alignment vertical="center" wrapText="1"/>
    </xf>
    <xf numFmtId="0" fontId="9" fillId="3" borderId="9" xfId="0" applyFont="1" applyFill="1" applyBorder="1" applyAlignment="1">
      <alignment vertical="center" wrapText="1"/>
    </xf>
    <xf numFmtId="0" fontId="9" fillId="3" borderId="10" xfId="0" applyFont="1" applyFill="1" applyBorder="1" applyAlignment="1">
      <alignment vertical="center" wrapText="1"/>
    </xf>
    <xf numFmtId="0" fontId="10" fillId="0" borderId="7" xfId="0" applyFont="1" applyBorder="1" applyAlignment="1">
      <alignment horizontal="left" vertical="center" wrapText="1"/>
    </xf>
    <xf numFmtId="3" fontId="10" fillId="0" borderId="7" xfId="0" applyNumberFormat="1" applyFont="1" applyBorder="1" applyAlignment="1">
      <alignment horizontal="right" vertical="center" wrapText="1"/>
    </xf>
    <xf numFmtId="164" fontId="10" fillId="0" borderId="7" xfId="3" applyNumberFormat="1" applyFont="1" applyFill="1" applyBorder="1" applyAlignment="1">
      <alignment horizontal="center" vertical="center" wrapText="1"/>
    </xf>
    <xf numFmtId="165" fontId="10" fillId="0" borderId="7" xfId="0" applyNumberFormat="1" applyFont="1" applyBorder="1" applyAlignment="1">
      <alignment vertical="center"/>
    </xf>
    <xf numFmtId="164" fontId="10" fillId="0" borderId="7" xfId="0" applyNumberFormat="1" applyFont="1" applyBorder="1" applyAlignment="1">
      <alignment horizontal="center" vertical="center"/>
    </xf>
    <xf numFmtId="3" fontId="10" fillId="0" borderId="7" xfId="0" applyNumberFormat="1" applyFont="1" applyBorder="1" applyAlignment="1">
      <alignment horizontal="right" wrapText="1"/>
    </xf>
    <xf numFmtId="0" fontId="10" fillId="0" borderId="7" xfId="0" applyFont="1" applyBorder="1" applyAlignment="1">
      <alignment horizontal="left" wrapText="1"/>
    </xf>
    <xf numFmtId="3" fontId="10" fillId="0" borderId="7" xfId="0" applyNumberFormat="1" applyFont="1" applyBorder="1" applyAlignment="1">
      <alignment horizontal="center" vertical="center" wrapText="1"/>
    </xf>
    <xf numFmtId="9" fontId="10" fillId="0" borderId="7" xfId="0" applyNumberFormat="1" applyFont="1" applyBorder="1" applyAlignment="1">
      <alignment horizontal="center" vertical="center"/>
    </xf>
    <xf numFmtId="0" fontId="9" fillId="4" borderId="7" xfId="0" applyFont="1" applyFill="1" applyBorder="1" applyAlignment="1">
      <alignment horizontal="left" vertical="center" wrapText="1"/>
    </xf>
    <xf numFmtId="3" fontId="9" fillId="4" borderId="7" xfId="0" applyNumberFormat="1" applyFont="1" applyFill="1" applyBorder="1" applyAlignment="1">
      <alignment horizontal="right" vertical="center"/>
    </xf>
    <xf numFmtId="164" fontId="9" fillId="4" borderId="7" xfId="3" applyNumberFormat="1" applyFont="1" applyFill="1" applyBorder="1" applyAlignment="1">
      <alignment horizontal="center" vertical="center"/>
    </xf>
    <xf numFmtId="165" fontId="9" fillId="4" borderId="7" xfId="0" applyNumberFormat="1" applyFont="1" applyFill="1" applyBorder="1" applyAlignment="1">
      <alignment vertical="center"/>
    </xf>
    <xf numFmtId="0" fontId="11" fillId="5" borderId="7" xfId="0" applyFont="1" applyFill="1" applyBorder="1" applyAlignment="1">
      <alignment horizontal="right" vertical="center" wrapText="1"/>
    </xf>
    <xf numFmtId="166" fontId="10" fillId="5" borderId="7" xfId="1" applyNumberFormat="1" applyFont="1" applyFill="1" applyBorder="1" applyAlignment="1">
      <alignment horizontal="right" vertical="center" wrapText="1"/>
    </xf>
    <xf numFmtId="3" fontId="10" fillId="5" borderId="7" xfId="0" applyNumberFormat="1" applyFont="1" applyFill="1" applyBorder="1" applyAlignment="1">
      <alignment horizontal="center" vertical="center" wrapText="1"/>
    </xf>
    <xf numFmtId="165" fontId="10" fillId="6" borderId="7" xfId="0" applyNumberFormat="1" applyFont="1" applyFill="1" applyBorder="1" applyAlignment="1">
      <alignment vertical="center"/>
    </xf>
    <xf numFmtId="166" fontId="10" fillId="5" borderId="7" xfId="0" applyNumberFormat="1" applyFont="1" applyFill="1" applyBorder="1" applyAlignment="1">
      <alignment horizontal="right" vertical="center" wrapText="1"/>
    </xf>
    <xf numFmtId="3" fontId="9" fillId="3" borderId="9" xfId="0" applyNumberFormat="1" applyFont="1" applyFill="1" applyBorder="1" applyAlignment="1">
      <alignment vertical="center" wrapText="1"/>
    </xf>
    <xf numFmtId="3" fontId="10" fillId="0" borderId="7" xfId="1" applyNumberFormat="1" applyFont="1" applyBorder="1" applyAlignment="1">
      <alignment horizontal="right" vertical="center"/>
    </xf>
    <xf numFmtId="164" fontId="10" fillId="0" borderId="7" xfId="3" applyNumberFormat="1" applyFont="1" applyBorder="1" applyAlignment="1">
      <alignment horizontal="center" vertical="center" wrapText="1"/>
    </xf>
    <xf numFmtId="0" fontId="9" fillId="0" borderId="7" xfId="0" applyFont="1" applyBorder="1" applyAlignment="1">
      <alignment horizontal="left" vertical="center" wrapText="1"/>
    </xf>
    <xf numFmtId="3" fontId="10" fillId="0" borderId="7" xfId="1" applyNumberFormat="1" applyFont="1" applyBorder="1" applyAlignment="1">
      <alignment horizontal="center" vertical="center"/>
    </xf>
    <xf numFmtId="165" fontId="10" fillId="0" borderId="7" xfId="0" quotePrefix="1" applyNumberFormat="1" applyFont="1" applyBorder="1" applyAlignment="1">
      <alignment vertical="center"/>
    </xf>
    <xf numFmtId="0" fontId="0" fillId="0" borderId="7" xfId="0" applyBorder="1" applyAlignment="1">
      <alignment vertical="center"/>
    </xf>
    <xf numFmtId="9" fontId="9" fillId="0" borderId="7" xfId="0" applyNumberFormat="1" applyFont="1" applyBorder="1" applyAlignment="1">
      <alignment horizontal="center" vertical="center"/>
    </xf>
    <xf numFmtId="3" fontId="9" fillId="0" borderId="7" xfId="1" applyNumberFormat="1" applyFont="1" applyBorder="1" applyAlignment="1">
      <alignment horizontal="center" vertical="center"/>
    </xf>
    <xf numFmtId="3" fontId="10" fillId="0" borderId="7" xfId="1" applyNumberFormat="1" applyFont="1" applyFill="1" applyBorder="1" applyAlignment="1">
      <alignment vertical="center"/>
    </xf>
    <xf numFmtId="3" fontId="10" fillId="0" borderId="7" xfId="1" applyNumberFormat="1" applyFont="1" applyBorder="1" applyAlignment="1">
      <alignment vertical="center"/>
    </xf>
    <xf numFmtId="3" fontId="9" fillId="4" borderId="7" xfId="0" applyNumberFormat="1" applyFont="1" applyFill="1" applyBorder="1" applyAlignment="1">
      <alignment vertical="center"/>
    </xf>
    <xf numFmtId="0" fontId="9" fillId="0" borderId="7" xfId="0" applyFont="1" applyBorder="1" applyAlignment="1">
      <alignment horizontal="left" vertical="center"/>
    </xf>
    <xf numFmtId="165" fontId="9" fillId="0" borderId="7" xfId="0" applyNumberFormat="1" applyFont="1" applyBorder="1" applyAlignment="1">
      <alignment vertical="center"/>
    </xf>
    <xf numFmtId="0" fontId="9" fillId="4" borderId="7" xfId="0" applyFont="1" applyFill="1" applyBorder="1" applyAlignment="1">
      <alignment horizontal="right" vertical="center"/>
    </xf>
    <xf numFmtId="1" fontId="9" fillId="4" borderId="7" xfId="0" applyNumberFormat="1" applyFont="1" applyFill="1" applyBorder="1" applyAlignment="1">
      <alignment horizontal="center" vertical="center"/>
    </xf>
    <xf numFmtId="0" fontId="9" fillId="3" borderId="7" xfId="0" applyFont="1" applyFill="1" applyBorder="1" applyAlignment="1">
      <alignment horizontal="left" vertical="center" wrapText="1"/>
    </xf>
    <xf numFmtId="0" fontId="9" fillId="3" borderId="7" xfId="0" applyFont="1" applyFill="1" applyBorder="1" applyAlignment="1">
      <alignment horizontal="left" vertical="center"/>
    </xf>
    <xf numFmtId="3" fontId="9" fillId="3" borderId="7" xfId="1" applyNumberFormat="1" applyFont="1" applyFill="1" applyBorder="1" applyAlignment="1">
      <alignment horizontal="center" vertical="center"/>
    </xf>
    <xf numFmtId="9" fontId="9" fillId="3" borderId="7" xfId="0" applyNumberFormat="1" applyFont="1" applyFill="1" applyBorder="1" applyAlignment="1">
      <alignment horizontal="center" vertical="center"/>
    </xf>
    <xf numFmtId="165" fontId="9" fillId="3" borderId="7" xfId="0" applyNumberFormat="1" applyFont="1" applyFill="1" applyBorder="1" applyAlignment="1">
      <alignment vertical="center"/>
    </xf>
    <xf numFmtId="0" fontId="10" fillId="0" borderId="7" xfId="0" applyFont="1" applyBorder="1" applyAlignment="1">
      <alignment horizontal="right" vertical="center"/>
    </xf>
    <xf numFmtId="1" fontId="9" fillId="7" borderId="7" xfId="0" applyNumberFormat="1" applyFont="1" applyFill="1" applyBorder="1" applyAlignment="1">
      <alignment horizontal="center" vertical="center"/>
    </xf>
    <xf numFmtId="165" fontId="5" fillId="0" borderId="7" xfId="2" applyNumberFormat="1" applyFont="1" applyFill="1" applyBorder="1"/>
    <xf numFmtId="165" fontId="10" fillId="0" borderId="7" xfId="2" applyNumberFormat="1" applyFont="1" applyBorder="1" applyAlignment="1">
      <alignment horizontal="right" vertical="center"/>
    </xf>
    <xf numFmtId="0" fontId="9" fillId="8" borderId="7" xfId="0" applyFont="1" applyFill="1" applyBorder="1" applyAlignment="1">
      <alignment horizontal="right"/>
    </xf>
    <xf numFmtId="1" fontId="9" fillId="4" borderId="7" xfId="0" applyNumberFormat="1" applyFont="1" applyFill="1" applyBorder="1" applyAlignment="1">
      <alignment horizontal="center"/>
    </xf>
    <xf numFmtId="165" fontId="9" fillId="8" borderId="7" xfId="2" applyNumberFormat="1" applyFont="1" applyFill="1" applyBorder="1" applyAlignment="1">
      <alignment horizontal="right"/>
    </xf>
    <xf numFmtId="164" fontId="9" fillId="4" borderId="7" xfId="3" applyNumberFormat="1" applyFont="1" applyFill="1" applyBorder="1" applyAlignment="1">
      <alignment horizontal="center"/>
    </xf>
    <xf numFmtId="0" fontId="9" fillId="9" borderId="7" xfId="0" applyFont="1" applyFill="1" applyBorder="1" applyAlignment="1">
      <alignment horizontal="left" vertical="center" wrapText="1"/>
    </xf>
    <xf numFmtId="166" fontId="9" fillId="9" borderId="7" xfId="1" applyNumberFormat="1" applyFont="1" applyFill="1" applyBorder="1" applyAlignment="1">
      <alignment horizontal="right"/>
    </xf>
    <xf numFmtId="164" fontId="9" fillId="9" borderId="7" xfId="3" applyNumberFormat="1" applyFont="1" applyFill="1" applyBorder="1" applyAlignment="1">
      <alignment horizontal="center"/>
    </xf>
    <xf numFmtId="165" fontId="9" fillId="9" borderId="7" xfId="0" applyNumberFormat="1" applyFont="1" applyFill="1" applyBorder="1"/>
    <xf numFmtId="0" fontId="13" fillId="0" borderId="0" xfId="0" applyFont="1" applyAlignment="1">
      <alignment horizontal="left" vertical="center" wrapText="1"/>
    </xf>
    <xf numFmtId="0" fontId="13" fillId="0" borderId="0" xfId="0" applyFont="1" applyAlignment="1">
      <alignment horizontal="left" wrapText="1"/>
    </xf>
    <xf numFmtId="3" fontId="13" fillId="0" borderId="0" xfId="1" applyNumberFormat="1" applyFont="1" applyAlignment="1">
      <alignment horizontal="center" vertical="center"/>
    </xf>
    <xf numFmtId="3" fontId="13" fillId="0" borderId="0" xfId="1" applyNumberFormat="1" applyFont="1" applyAlignment="1">
      <alignment horizontal="center"/>
    </xf>
    <xf numFmtId="9" fontId="13" fillId="0" borderId="0" xfId="0" applyNumberFormat="1" applyFont="1" applyAlignment="1">
      <alignment horizontal="center"/>
    </xf>
    <xf numFmtId="165" fontId="13" fillId="0" borderId="0" xfId="0" applyNumberFormat="1" applyFont="1"/>
    <xf numFmtId="37" fontId="13" fillId="0" borderId="0" xfId="1" applyNumberFormat="1" applyFont="1" applyAlignment="1">
      <alignment horizontal="center"/>
    </xf>
    <xf numFmtId="0" fontId="9" fillId="0" borderId="0" xfId="0" applyFont="1" applyAlignment="1">
      <alignment horizontal="left" wrapText="1"/>
    </xf>
    <xf numFmtId="0" fontId="0" fillId="0" borderId="0" xfId="0" applyAlignment="1">
      <alignment horizontal="center"/>
    </xf>
    <xf numFmtId="0" fontId="5" fillId="0" borderId="7" xfId="0" applyFont="1" applyBorder="1" applyAlignment="1">
      <alignment horizontal="left" vertical="center" wrapText="1"/>
    </xf>
    <xf numFmtId="0" fontId="4" fillId="0" borderId="0" xfId="0" applyFont="1"/>
    <xf numFmtId="0" fontId="3" fillId="0" borderId="0" xfId="0" applyFont="1" applyAlignment="1">
      <alignment horizontal="left" vertical="center" wrapText="1"/>
    </xf>
    <xf numFmtId="0" fontId="13" fillId="2" borderId="7" xfId="0" applyFont="1" applyFill="1" applyBorder="1" applyAlignment="1">
      <alignment horizontal="center" vertical="center"/>
    </xf>
    <xf numFmtId="0" fontId="13" fillId="2" borderId="7" xfId="0" applyFont="1" applyFill="1" applyBorder="1" applyAlignment="1">
      <alignment horizontal="center" vertical="center" wrapText="1"/>
    </xf>
    <xf numFmtId="0" fontId="0" fillId="0" borderId="0" xfId="0" applyAlignment="1">
      <alignment vertical="center"/>
    </xf>
    <xf numFmtId="0" fontId="5" fillId="0" borderId="7" xfId="0" applyFont="1" applyBorder="1"/>
    <xf numFmtId="165" fontId="5" fillId="0" borderId="7" xfId="2" applyNumberFormat="1" applyFont="1" applyBorder="1"/>
    <xf numFmtId="0" fontId="14" fillId="5" borderId="7" xfId="0" applyFont="1" applyFill="1" applyBorder="1" applyAlignment="1">
      <alignment vertical="center"/>
    </xf>
    <xf numFmtId="165" fontId="14" fillId="5" borderId="7" xfId="2" applyNumberFormat="1" applyFont="1" applyFill="1" applyBorder="1" applyAlignment="1">
      <alignment vertical="center"/>
    </xf>
    <xf numFmtId="0" fontId="5" fillId="0" borderId="7" xfId="0" applyFont="1" applyBorder="1" applyAlignment="1">
      <alignment wrapText="1"/>
    </xf>
    <xf numFmtId="165" fontId="14" fillId="5" borderId="7" xfId="0" applyNumberFormat="1" applyFont="1" applyFill="1" applyBorder="1" applyAlignment="1">
      <alignment vertical="center"/>
    </xf>
    <xf numFmtId="0" fontId="9" fillId="10" borderId="7" xfId="0" applyFont="1" applyFill="1" applyBorder="1" applyAlignment="1">
      <alignment vertical="center" wrapText="1"/>
    </xf>
    <xf numFmtId="165" fontId="13" fillId="10" borderId="7" xfId="0" applyNumberFormat="1" applyFont="1" applyFill="1" applyBorder="1" applyAlignment="1">
      <alignment vertical="center"/>
    </xf>
    <xf numFmtId="0" fontId="14" fillId="0" borderId="0" xfId="0" applyFont="1"/>
    <xf numFmtId="0" fontId="13" fillId="0" borderId="0" xfId="0" applyFont="1" applyAlignment="1">
      <alignment vertical="center" wrapText="1"/>
    </xf>
    <xf numFmtId="0" fontId="9" fillId="0" borderId="7" xfId="0" applyFont="1" applyBorder="1" applyAlignment="1">
      <alignment vertical="center" wrapText="1"/>
    </xf>
    <xf numFmtId="165" fontId="9" fillId="0" borderId="7" xfId="2" applyNumberFormat="1" applyFont="1" applyBorder="1" applyAlignment="1">
      <alignment vertical="center"/>
    </xf>
    <xf numFmtId="0" fontId="3" fillId="0" borderId="0" xfId="0" applyFont="1" applyAlignment="1">
      <alignment vertical="center"/>
    </xf>
    <xf numFmtId="0" fontId="15" fillId="0" borderId="0" xfId="0" applyFont="1" applyAlignment="1">
      <alignment horizontal="centerContinuous" vertical="center" wrapText="1"/>
    </xf>
    <xf numFmtId="0" fontId="16" fillId="0" borderId="0" xfId="0" applyFont="1" applyAlignment="1">
      <alignment horizontal="centerContinuous" wrapText="1"/>
    </xf>
    <xf numFmtId="0" fontId="15" fillId="0" borderId="0" xfId="0" applyFont="1"/>
    <xf numFmtId="0" fontId="17" fillId="0" borderId="0" xfId="0" applyFont="1" applyAlignment="1">
      <alignment horizontal="justify" vertical="center"/>
    </xf>
    <xf numFmtId="0" fontId="16" fillId="0" borderId="0" xfId="0" applyFont="1"/>
    <xf numFmtId="0" fontId="17" fillId="0" borderId="0" xfId="0" applyFont="1"/>
    <xf numFmtId="0" fontId="18" fillId="2" borderId="7" xfId="0" applyFont="1" applyFill="1" applyBorder="1" applyAlignment="1">
      <alignment horizontal="center" vertical="center"/>
    </xf>
    <xf numFmtId="0" fontId="18" fillId="2" borderId="7" xfId="0" applyFont="1" applyFill="1" applyBorder="1" applyAlignment="1">
      <alignment horizontal="center" vertical="center" wrapText="1"/>
    </xf>
    <xf numFmtId="0" fontId="18" fillId="2" borderId="7" xfId="0" applyFont="1" applyFill="1" applyBorder="1" applyAlignment="1">
      <alignment vertical="center"/>
    </xf>
    <xf numFmtId="0" fontId="19" fillId="0" borderId="7" xfId="0" applyFont="1" applyBorder="1" applyAlignment="1">
      <alignment horizontal="center" vertical="center" wrapText="1"/>
    </xf>
    <xf numFmtId="0" fontId="19" fillId="0" borderId="7" xfId="0" applyFont="1" applyBorder="1" applyAlignment="1">
      <alignment horizontal="center"/>
    </xf>
    <xf numFmtId="3" fontId="4" fillId="0" borderId="7" xfId="0" applyNumberFormat="1" applyFont="1" applyBorder="1" applyAlignment="1">
      <alignment horizontal="center"/>
    </xf>
    <xf numFmtId="9" fontId="4" fillId="0" borderId="7" xfId="0" applyNumberFormat="1" applyFont="1" applyBorder="1" applyAlignment="1">
      <alignment horizontal="center"/>
    </xf>
    <xf numFmtId="0" fontId="4" fillId="0" borderId="7" xfId="0" applyFont="1" applyBorder="1" applyAlignment="1">
      <alignment vertical="center" wrapText="1"/>
    </xf>
    <xf numFmtId="166" fontId="4" fillId="0" borderId="7" xfId="1" applyNumberFormat="1" applyFont="1" applyBorder="1"/>
    <xf numFmtId="0" fontId="19" fillId="0" borderId="7" xfId="0" applyFont="1" applyBorder="1" applyAlignment="1">
      <alignment horizontal="center" vertical="center"/>
    </xf>
    <xf numFmtId="3" fontId="4" fillId="0" borderId="7" xfId="0" applyNumberFormat="1" applyFont="1" applyBorder="1" applyAlignment="1">
      <alignment horizontal="center" vertical="center"/>
    </xf>
    <xf numFmtId="9" fontId="4" fillId="0" borderId="7" xfId="0" applyNumberFormat="1" applyFont="1" applyBorder="1" applyAlignment="1">
      <alignment horizontal="center" vertical="center"/>
    </xf>
    <xf numFmtId="0" fontId="4" fillId="0" borderId="7" xfId="0" applyFont="1" applyBorder="1" applyAlignment="1">
      <alignment wrapText="1"/>
    </xf>
    <xf numFmtId="166" fontId="4" fillId="0" borderId="7" xfId="1" applyNumberFormat="1" applyFont="1" applyBorder="1" applyAlignment="1">
      <alignment vertical="center"/>
    </xf>
    <xf numFmtId="166" fontId="4" fillId="0" borderId="7" xfId="1" applyNumberFormat="1" applyFont="1" applyBorder="1" applyAlignment="1">
      <alignment horizontal="right" vertical="center"/>
    </xf>
    <xf numFmtId="166" fontId="4" fillId="0" borderId="7" xfId="1" applyNumberFormat="1" applyFont="1" applyBorder="1" applyAlignment="1">
      <alignment horizontal="left" vertical="center"/>
    </xf>
    <xf numFmtId="166" fontId="20" fillId="0" borderId="7" xfId="4" applyNumberFormat="1" applyFont="1" applyBorder="1" applyAlignment="1" applyProtection="1">
      <alignment horizontal="left" vertical="center"/>
    </xf>
    <xf numFmtId="166" fontId="2" fillId="0" borderId="7" xfId="4" applyNumberFormat="1" applyBorder="1" applyAlignment="1" applyProtection="1">
      <alignment horizontal="right" vertical="center"/>
    </xf>
    <xf numFmtId="0" fontId="15" fillId="3" borderId="7" xfId="0" applyFont="1" applyFill="1" applyBorder="1" applyAlignment="1">
      <alignment horizontal="center" vertical="center" wrapText="1"/>
    </xf>
    <xf numFmtId="0" fontId="19" fillId="3" borderId="7" xfId="0" applyFont="1" applyFill="1" applyBorder="1" applyAlignment="1">
      <alignment horizontal="center"/>
    </xf>
    <xf numFmtId="3" fontId="4" fillId="3" borderId="7" xfId="0" applyNumberFormat="1" applyFont="1" applyFill="1" applyBorder="1" applyAlignment="1">
      <alignment horizontal="center"/>
    </xf>
    <xf numFmtId="9" fontId="4" fillId="3" borderId="7" xfId="0" applyNumberFormat="1" applyFont="1" applyFill="1" applyBorder="1" applyAlignment="1">
      <alignment horizontal="center"/>
    </xf>
    <xf numFmtId="0" fontId="9" fillId="0" borderId="0" xfId="0" applyFont="1" applyAlignment="1">
      <alignment horizontal="left" vertical="center"/>
    </xf>
    <xf numFmtId="164" fontId="4" fillId="0" borderId="7" xfId="0" applyNumberFormat="1" applyFont="1" applyBorder="1" applyAlignment="1">
      <alignment horizontal="center"/>
    </xf>
    <xf numFmtId="3" fontId="4" fillId="0" borderId="0" xfId="0" applyNumberFormat="1" applyFont="1" applyAlignment="1">
      <alignment horizontal="center"/>
    </xf>
    <xf numFmtId="164" fontId="4" fillId="3" borderId="7" xfId="0" applyNumberFormat="1" applyFont="1" applyFill="1" applyBorder="1" applyAlignment="1">
      <alignment horizontal="center"/>
    </xf>
    <xf numFmtId="0" fontId="4" fillId="0" borderId="7" xfId="0" applyFont="1" applyBorder="1" applyAlignment="1">
      <alignment horizontal="center" vertical="center"/>
    </xf>
    <xf numFmtId="164" fontId="4" fillId="0" borderId="7" xfId="0" quotePrefix="1" applyNumberFormat="1" applyFont="1" applyBorder="1" applyAlignment="1">
      <alignment horizontal="center"/>
    </xf>
    <xf numFmtId="3" fontId="4" fillId="0" borderId="7" xfId="0" quotePrefix="1" applyNumberFormat="1" applyFont="1" applyBorder="1" applyAlignment="1">
      <alignment horizontal="center"/>
    </xf>
    <xf numFmtId="3" fontId="21" fillId="0" borderId="7" xfId="0" applyNumberFormat="1" applyFont="1" applyBorder="1" applyAlignment="1">
      <alignment horizontal="center"/>
    </xf>
    <xf numFmtId="0" fontId="15" fillId="3" borderId="7" xfId="0" applyFont="1" applyFill="1" applyBorder="1" applyAlignment="1">
      <alignment horizontal="center"/>
    </xf>
    <xf numFmtId="3" fontId="3" fillId="3" borderId="7" xfId="0" applyNumberFormat="1" applyFont="1" applyFill="1" applyBorder="1" applyAlignment="1">
      <alignment horizontal="center"/>
    </xf>
    <xf numFmtId="164" fontId="3" fillId="3" borderId="7" xfId="0" applyNumberFormat="1" applyFont="1" applyFill="1" applyBorder="1" applyAlignment="1">
      <alignment horizontal="center"/>
    </xf>
    <xf numFmtId="0" fontId="15" fillId="0" borderId="0" xfId="0" applyFont="1" applyAlignment="1">
      <alignment horizontal="center" vertical="center" wrapText="1"/>
    </xf>
    <xf numFmtId="0" fontId="19" fillId="0" borderId="0" xfId="0" applyFont="1" applyAlignment="1">
      <alignment horizontal="center"/>
    </xf>
    <xf numFmtId="9" fontId="4" fillId="0" borderId="0" xfId="0" applyNumberFormat="1" applyFont="1" applyAlignment="1">
      <alignment horizontal="center"/>
    </xf>
    <xf numFmtId="0" fontId="22" fillId="0" borderId="0" xfId="0" applyFont="1"/>
    <xf numFmtId="0" fontId="13" fillId="0" borderId="0" xfId="0" applyFont="1"/>
    <xf numFmtId="0" fontId="18" fillId="2" borderId="7" xfId="0" applyFont="1" applyFill="1" applyBorder="1" applyAlignment="1">
      <alignment vertical="center" wrapText="1"/>
    </xf>
    <xf numFmtId="0" fontId="25" fillId="9" borderId="7" xfId="5" applyFont="1" applyFill="1" applyBorder="1" applyAlignment="1">
      <alignment horizontal="center" vertical="center" wrapText="1"/>
    </xf>
    <xf numFmtId="3" fontId="26" fillId="0" borderId="7" xfId="0" applyNumberFormat="1" applyFont="1" applyBorder="1" applyAlignment="1">
      <alignment horizontal="center" vertical="center" wrapText="1"/>
    </xf>
    <xf numFmtId="3" fontId="14" fillId="0" borderId="7" xfId="0" applyNumberFormat="1" applyFont="1" applyBorder="1" applyAlignment="1">
      <alignment horizontal="right" vertical="center" wrapText="1"/>
    </xf>
    <xf numFmtId="3" fontId="27" fillId="0" borderId="7" xfId="5" applyNumberFormat="1" applyFont="1" applyBorder="1" applyAlignment="1">
      <alignment horizontal="right" vertical="center" wrapText="1"/>
    </xf>
    <xf numFmtId="3" fontId="28" fillId="0" borderId="7" xfId="5" applyNumberFormat="1" applyFont="1" applyBorder="1" applyAlignment="1">
      <alignment horizontal="center" vertical="center" wrapText="1"/>
    </xf>
    <xf numFmtId="0" fontId="5" fillId="0" borderId="7" xfId="0" applyFont="1" applyBorder="1" applyAlignment="1">
      <alignment vertical="center"/>
    </xf>
    <xf numFmtId="0" fontId="5" fillId="0" borderId="0" xfId="0" applyFont="1"/>
    <xf numFmtId="3" fontId="5" fillId="0" borderId="0" xfId="0" applyNumberFormat="1" applyFont="1" applyAlignment="1">
      <alignment horizontal="center"/>
    </xf>
    <xf numFmtId="1" fontId="5" fillId="0" borderId="0" xfId="0" applyNumberFormat="1" applyFont="1" applyAlignment="1">
      <alignment horizontal="center"/>
    </xf>
    <xf numFmtId="0" fontId="5" fillId="0" borderId="0" xfId="0" applyFont="1" applyAlignment="1">
      <alignment horizontal="center"/>
    </xf>
    <xf numFmtId="3" fontId="14" fillId="0" borderId="0" xfId="0" applyNumberFormat="1" applyFont="1" applyAlignment="1">
      <alignment horizontal="center"/>
    </xf>
    <xf numFmtId="1" fontId="14" fillId="0" borderId="0" xfId="0" applyNumberFormat="1" applyFont="1" applyAlignment="1">
      <alignment horizontal="center"/>
    </xf>
    <xf numFmtId="0" fontId="14" fillId="0" borderId="0" xfId="0" applyFont="1" applyAlignment="1">
      <alignment horizontal="center"/>
    </xf>
    <xf numFmtId="0" fontId="29" fillId="0" borderId="0" xfId="4" applyFont="1" applyAlignment="1" applyProtection="1"/>
    <xf numFmtId="0" fontId="20" fillId="0" borderId="0" xfId="4" applyFont="1" applyAlignment="1" applyProtection="1"/>
    <xf numFmtId="0" fontId="30" fillId="0" borderId="0" xfId="0" applyFont="1"/>
    <xf numFmtId="0" fontId="30" fillId="0" borderId="0" xfId="0" applyFont="1" applyAlignment="1">
      <alignment horizontal="center"/>
    </xf>
    <xf numFmtId="0" fontId="31" fillId="0" borderId="0" xfId="0" applyFont="1"/>
    <xf numFmtId="0" fontId="32" fillId="0" borderId="0" xfId="0" applyFont="1"/>
    <xf numFmtId="0" fontId="5" fillId="0" borderId="0" xfId="0" applyFont="1" applyAlignment="1">
      <alignment vertical="center"/>
    </xf>
    <xf numFmtId="10" fontId="4" fillId="12" borderId="7" xfId="0" applyNumberFormat="1" applyFont="1" applyFill="1" applyBorder="1" applyAlignment="1">
      <alignment horizontal="center" vertical="center"/>
    </xf>
    <xf numFmtId="0" fontId="4" fillId="12" borderId="7" xfId="0" applyFont="1" applyFill="1" applyBorder="1" applyAlignment="1">
      <alignment vertical="center"/>
    </xf>
    <xf numFmtId="166" fontId="4" fillId="12" borderId="7" xfId="1" applyNumberFormat="1" applyFont="1" applyFill="1" applyBorder="1" applyAlignment="1">
      <alignment horizontal="center" vertical="center"/>
    </xf>
    <xf numFmtId="166" fontId="4" fillId="13" borderId="7" xfId="0" applyNumberFormat="1" applyFont="1" applyFill="1" applyBorder="1" applyAlignment="1">
      <alignment horizontal="center" vertical="center"/>
    </xf>
    <xf numFmtId="0" fontId="4" fillId="13" borderId="7" xfId="0" quotePrefix="1" applyFont="1" applyFill="1" applyBorder="1" applyAlignment="1">
      <alignment vertical="center"/>
    </xf>
    <xf numFmtId="167" fontId="4" fillId="11" borderId="7" xfId="0" applyNumberFormat="1" applyFont="1" applyFill="1" applyBorder="1" applyAlignment="1">
      <alignment horizontal="center" vertical="center"/>
    </xf>
    <xf numFmtId="0" fontId="4" fillId="11" borderId="7" xfId="0" applyFont="1" applyFill="1" applyBorder="1" applyAlignment="1">
      <alignment vertical="center"/>
    </xf>
    <xf numFmtId="10" fontId="4" fillId="13" borderId="7" xfId="0" applyNumberFormat="1" applyFont="1" applyFill="1" applyBorder="1" applyAlignment="1">
      <alignment horizontal="center" vertical="center"/>
    </xf>
    <xf numFmtId="167" fontId="4" fillId="13" borderId="7" xfId="0" applyNumberFormat="1" applyFont="1" applyFill="1" applyBorder="1" applyAlignment="1">
      <alignment horizontal="center" vertical="center"/>
    </xf>
    <xf numFmtId="166" fontId="4" fillId="11" borderId="7" xfId="0" applyNumberFormat="1" applyFont="1" applyFill="1" applyBorder="1" applyAlignment="1">
      <alignment horizontal="center" vertical="center"/>
    </xf>
    <xf numFmtId="9" fontId="3" fillId="13" borderId="7" xfId="3" applyFont="1" applyFill="1" applyBorder="1" applyAlignment="1">
      <alignment horizontal="center" vertical="center"/>
    </xf>
    <xf numFmtId="0" fontId="4" fillId="12" borderId="7" xfId="0" applyFont="1" applyFill="1" applyBorder="1"/>
    <xf numFmtId="0" fontId="4" fillId="0" borderId="7" xfId="0" applyFont="1" applyBorder="1"/>
    <xf numFmtId="0" fontId="35" fillId="0" borderId="0" xfId="0" applyFont="1"/>
    <xf numFmtId="167" fontId="4" fillId="13" borderId="7" xfId="3" applyNumberFormat="1" applyFont="1" applyFill="1" applyBorder="1" applyAlignment="1">
      <alignment horizontal="center" vertical="center"/>
    </xf>
    <xf numFmtId="0" fontId="4" fillId="0" borderId="0" xfId="0" applyFont="1" applyAlignment="1">
      <alignment horizontal="center"/>
    </xf>
    <xf numFmtId="9" fontId="4" fillId="0" borderId="0" xfId="3" applyFont="1"/>
    <xf numFmtId="0" fontId="4" fillId="0" borderId="0" xfId="0" quotePrefix="1" applyFont="1"/>
    <xf numFmtId="0" fontId="15" fillId="0" borderId="0" xfId="0" applyFont="1" applyAlignment="1">
      <alignment vertical="center"/>
    </xf>
    <xf numFmtId="168" fontId="19" fillId="0" borderId="7" xfId="0" applyNumberFormat="1" applyFont="1" applyBorder="1" applyAlignment="1">
      <alignment horizontal="center"/>
    </xf>
    <xf numFmtId="168" fontId="19" fillId="0" borderId="7" xfId="0" applyNumberFormat="1" applyFont="1" applyBorder="1" applyAlignment="1">
      <alignment horizontal="center" vertical="center"/>
    </xf>
    <xf numFmtId="168" fontId="19" fillId="3" borderId="7" xfId="0" applyNumberFormat="1" applyFont="1" applyFill="1" applyBorder="1" applyAlignment="1">
      <alignment horizontal="center"/>
    </xf>
    <xf numFmtId="168" fontId="4" fillId="0" borderId="7" xfId="0" applyNumberFormat="1" applyFont="1" applyBorder="1" applyAlignment="1">
      <alignment horizontal="center"/>
    </xf>
    <xf numFmtId="168" fontId="4" fillId="7" borderId="5" xfId="1" applyNumberFormat="1" applyFont="1" applyFill="1" applyBorder="1" applyAlignment="1">
      <alignment horizontal="center"/>
    </xf>
    <xf numFmtId="168" fontId="15" fillId="3" borderId="7" xfId="0" applyNumberFormat="1" applyFont="1" applyFill="1" applyBorder="1" applyAlignment="1">
      <alignment horizontal="center"/>
    </xf>
    <xf numFmtId="168" fontId="3" fillId="3" borderId="7" xfId="0" applyNumberFormat="1" applyFont="1" applyFill="1" applyBorder="1" applyAlignment="1">
      <alignment horizont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10" fontId="4" fillId="0" borderId="7" xfId="0" applyNumberFormat="1" applyFont="1" applyBorder="1" applyAlignment="1">
      <alignment horizontal="center"/>
    </xf>
    <xf numFmtId="3" fontId="4" fillId="0" borderId="11" xfId="0" applyNumberFormat="1" applyFont="1" applyBorder="1" applyAlignment="1">
      <alignment horizontal="center"/>
    </xf>
    <xf numFmtId="10" fontId="4" fillId="3" borderId="7" xfId="0" applyNumberFormat="1" applyFont="1" applyFill="1" applyBorder="1" applyAlignment="1">
      <alignment horizontal="center"/>
    </xf>
    <xf numFmtId="0" fontId="36" fillId="0" borderId="0" xfId="0" applyFont="1" applyAlignment="1">
      <alignment vertical="center"/>
    </xf>
    <xf numFmtId="0" fontId="37" fillId="0" borderId="0" xfId="0" applyFont="1" applyAlignment="1">
      <alignment horizontal="left" vertical="center"/>
    </xf>
    <xf numFmtId="0" fontId="36" fillId="0" borderId="0" xfId="0" applyFont="1" applyAlignment="1">
      <alignment horizontal="centerContinuous" vertical="center"/>
    </xf>
    <xf numFmtId="0" fontId="40" fillId="2" borderId="7" xfId="0" applyFont="1" applyFill="1" applyBorder="1" applyAlignment="1">
      <alignment horizontal="center" vertical="center" wrapText="1"/>
    </xf>
    <xf numFmtId="0" fontId="37" fillId="0" borderId="0" xfId="0" applyFont="1"/>
    <xf numFmtId="0" fontId="18" fillId="14" borderId="7" xfId="0" applyFont="1" applyFill="1" applyBorder="1" applyAlignment="1">
      <alignment horizontal="left" vertical="center"/>
    </xf>
    <xf numFmtId="0" fontId="4" fillId="0" borderId="7" xfId="0" applyFont="1" applyBorder="1" applyAlignment="1">
      <alignment horizontal="left" vertical="center" wrapText="1"/>
    </xf>
    <xf numFmtId="0" fontId="3" fillId="0" borderId="7" xfId="0" applyFont="1" applyBorder="1" applyAlignment="1">
      <alignment horizontal="left" vertical="center"/>
    </xf>
    <xf numFmtId="0" fontId="3" fillId="11" borderId="7" xfId="0" applyFont="1" applyFill="1" applyBorder="1" applyAlignment="1">
      <alignment horizontal="left" vertical="center" wrapText="1"/>
    </xf>
    <xf numFmtId="0" fontId="3" fillId="12" borderId="7" xfId="0" applyFont="1" applyFill="1" applyBorder="1" applyAlignment="1">
      <alignment horizontal="left" vertical="center" wrapText="1"/>
    </xf>
    <xf numFmtId="0" fontId="3" fillId="13" borderId="7" xfId="0" applyFont="1" applyFill="1" applyBorder="1" applyAlignment="1">
      <alignment horizontal="left" vertical="center" wrapText="1"/>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33" fillId="7" borderId="8" xfId="0" applyFont="1" applyFill="1" applyBorder="1" applyAlignment="1">
      <alignment horizontal="left" vertical="center"/>
    </xf>
    <xf numFmtId="0" fontId="33" fillId="7" borderId="9" xfId="0" applyFont="1" applyFill="1" applyBorder="1" applyAlignment="1">
      <alignment horizontal="left" vertical="center"/>
    </xf>
    <xf numFmtId="0" fontId="33" fillId="7" borderId="10" xfId="0" applyFont="1" applyFill="1" applyBorder="1" applyAlignment="1">
      <alignment horizontal="left" vertical="center"/>
    </xf>
    <xf numFmtId="0" fontId="34" fillId="0" borderId="8" xfId="0" applyFont="1" applyBorder="1" applyAlignment="1">
      <alignment horizontal="right" vertical="center"/>
    </xf>
    <xf numFmtId="0" fontId="34" fillId="0" borderId="10" xfId="0" applyFont="1" applyBorder="1" applyAlignment="1">
      <alignment horizontal="right" vertical="center"/>
    </xf>
    <xf numFmtId="0" fontId="33" fillId="0" borderId="8" xfId="0" applyFont="1" applyBorder="1" applyAlignment="1">
      <alignment horizontal="left" vertical="center"/>
    </xf>
    <xf numFmtId="0" fontId="33" fillId="0" borderId="10" xfId="0" applyFont="1" applyBorder="1" applyAlignment="1">
      <alignment horizontal="left" vertical="center"/>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18" fillId="14" borderId="5" xfId="0" applyFont="1" applyFill="1" applyBorder="1" applyAlignment="1">
      <alignment horizontal="left" vertical="center" wrapText="1"/>
    </xf>
    <xf numFmtId="0" fontId="4" fillId="0" borderId="8" xfId="0" applyFont="1" applyBorder="1" applyAlignment="1">
      <alignment horizontal="left"/>
    </xf>
    <xf numFmtId="0" fontId="4" fillId="0" borderId="10" xfId="0" applyFont="1" applyBorder="1" applyAlignment="1">
      <alignment horizontal="left"/>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9" fillId="3" borderId="8" xfId="0" applyFont="1" applyFill="1" applyBorder="1" applyAlignment="1">
      <alignment horizontal="left" vertical="center"/>
    </xf>
    <xf numFmtId="0" fontId="9" fillId="3" borderId="9" xfId="0" applyFont="1" applyFill="1" applyBorder="1" applyAlignment="1">
      <alignment horizontal="left" vertical="center"/>
    </xf>
    <xf numFmtId="0" fontId="9" fillId="3" borderId="10" xfId="0" applyFont="1" applyFill="1" applyBorder="1" applyAlignment="1">
      <alignment horizontal="left" vertical="center"/>
    </xf>
    <xf numFmtId="0" fontId="9" fillId="3" borderId="8" xfId="0" applyFont="1" applyFill="1" applyBorder="1" applyAlignment="1">
      <alignment vertical="center" wrapText="1"/>
    </xf>
    <xf numFmtId="0" fontId="9" fillId="3" borderId="9" xfId="0" applyFont="1" applyFill="1" applyBorder="1" applyAlignment="1">
      <alignment vertical="center" wrapText="1"/>
    </xf>
    <xf numFmtId="0" fontId="9" fillId="3" borderId="10" xfId="0" applyFont="1" applyFill="1" applyBorder="1" applyAlignment="1">
      <alignmen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9" fillId="3" borderId="7" xfId="0" applyFont="1" applyFill="1" applyBorder="1" applyAlignment="1">
      <alignment horizontal="left" vertical="center"/>
    </xf>
    <xf numFmtId="0" fontId="14" fillId="3" borderId="8" xfId="0" applyFont="1" applyFill="1" applyBorder="1" applyAlignment="1">
      <alignment horizontal="left" vertical="center" wrapText="1"/>
    </xf>
    <xf numFmtId="0" fontId="14" fillId="3" borderId="10" xfId="0" applyFont="1" applyFill="1" applyBorder="1" applyAlignment="1">
      <alignment horizontal="left" vertical="center" wrapText="1"/>
    </xf>
    <xf numFmtId="0" fontId="3" fillId="0" borderId="7" xfId="0" applyFont="1" applyBorder="1" applyAlignment="1">
      <alignment horizontal="left" vertical="center" wrapText="1"/>
    </xf>
    <xf numFmtId="0" fontId="10" fillId="0" borderId="7" xfId="0" applyFont="1" applyBorder="1" applyAlignment="1">
      <alignment horizontal="left" vertical="center" wrapText="1"/>
    </xf>
    <xf numFmtId="0" fontId="5" fillId="0" borderId="7" xfId="0" applyFont="1" applyBorder="1" applyAlignment="1">
      <alignment horizontal="left" vertical="center"/>
    </xf>
    <xf numFmtId="0" fontId="15" fillId="0" borderId="2" xfId="0" applyFont="1" applyBorder="1" applyAlignment="1">
      <alignment horizontal="center" vertical="center" wrapText="1"/>
    </xf>
    <xf numFmtId="0" fontId="15" fillId="0" borderId="0" xfId="0" applyFont="1" applyAlignment="1">
      <alignment horizontal="center" vertical="center" wrapText="1"/>
    </xf>
  </cellXfs>
  <cellStyles count="6">
    <cellStyle name="Comma" xfId="1" builtinId="3"/>
    <cellStyle name="Currency" xfId="2" builtinId="4"/>
    <cellStyle name="Hyperlink" xfId="4" builtinId="8"/>
    <cellStyle name="Normal" xfId="0" builtinId="0"/>
    <cellStyle name="Normal_4- Other" xfId="5" xr:uid="{B554274B-D170-4B41-BACA-C2D5435F87AF}"/>
    <cellStyle name="Percent" xfId="3"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urldefense.proofpoint.com/v2/url?u=https-3A__www.icc.illinois.gov_downloads_public_edocket_501631.pdf&amp;d=DwMFAg&amp;c=AgWC6Nl7Slwpc9jE7UoQH1_Cvyci3SsTNfdLP4V1RCg&amp;r=cZ267YvdzvAuUPkYkjVs9ig7tHh6eZG7HnzN6HjCZ6A&amp;m=qxq93V5aFd1tsCTKeZDkrtlGOrS_w7A2gOP--PQU6ss&amp;s=DpPYxY9jZVvIscYYRvMEeVnMiWQ5cNz1EfqW-MEnFLc&amp;e=" TargetMode="External"/><Relationship Id="rId2" Type="http://schemas.openxmlformats.org/officeDocument/2006/relationships/hyperlink" Target="https://urldefense.proofpoint.com/v2/url?u=https-3A__www.icc.illinois.gov_downloads_public_edocket_501631.pdf&amp;d=DwMFAg&amp;c=AgWC6Nl7Slwpc9jE7UoQH1_Cvyci3SsTNfdLP4V1RCg&amp;r=cZ267YvdzvAuUPkYkjVs9ig7tHh6eZG7HnzN6HjCZ6A&amp;m=qxq93V5aFd1tsCTKeZDkrtlGOrS_w7A2gOP--PQU6ss&amp;s=DpPYxY9jZVvIscYYRvMEeVnMiWQ5cNz1EfqW-MEnFLc&amp;e=" TargetMode="External"/><Relationship Id="rId1" Type="http://schemas.openxmlformats.org/officeDocument/2006/relationships/hyperlink" Target="http://ilsagfiles.org/SAG_files/Evaluation_Documents/TRC_Reports/DCEO/Department_of_Commerce_Cost_Effectiveness_Report_EPY7-GPY4_Final_Repor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72"/>
  <sheetViews>
    <sheetView workbookViewId="0">
      <selection activeCell="R25" sqref="R25"/>
    </sheetView>
  </sheetViews>
  <sheetFormatPr defaultRowHeight="14.5" x14ac:dyDescent="0.35"/>
  <cols>
    <col min="1" max="1" width="2.81640625" customWidth="1"/>
    <col min="2" max="2" width="36.81640625" customWidth="1"/>
    <col min="3" max="3" width="15" customWidth="1"/>
    <col min="4" max="4" width="17.453125" customWidth="1"/>
    <col min="5" max="6" width="16" customWidth="1"/>
    <col min="7" max="7" width="19.54296875" customWidth="1"/>
    <col min="8" max="8" width="13.81640625" customWidth="1"/>
    <col min="9" max="9" width="13.54296875" bestFit="1" customWidth="1"/>
    <col min="10" max="11" width="14" customWidth="1"/>
    <col min="12" max="13" width="13.54296875" customWidth="1"/>
  </cols>
  <sheetData>
    <row r="1" spans="2:13" x14ac:dyDescent="0.35">
      <c r="B1" s="1" t="s">
        <v>0</v>
      </c>
      <c r="C1" s="1"/>
    </row>
    <row r="2" spans="2:13" x14ac:dyDescent="0.35">
      <c r="B2" s="1" t="s">
        <v>1</v>
      </c>
      <c r="C2" s="1"/>
    </row>
    <row r="3" spans="2:13" x14ac:dyDescent="0.35">
      <c r="B3" s="1" t="s">
        <v>2</v>
      </c>
      <c r="C3" s="1"/>
    </row>
    <row r="4" spans="2:13" x14ac:dyDescent="0.35">
      <c r="B4" s="1"/>
      <c r="C4" s="1"/>
    </row>
    <row r="5" spans="2:13" ht="15" customHeight="1" x14ac:dyDescent="0.35">
      <c r="B5" s="218" t="s">
        <v>3</v>
      </c>
      <c r="C5" s="219"/>
      <c r="D5" s="219"/>
      <c r="E5" s="219"/>
      <c r="F5" s="219"/>
      <c r="G5" s="219"/>
      <c r="H5" s="219"/>
      <c r="I5" s="219"/>
      <c r="J5" s="219"/>
      <c r="K5" s="219"/>
      <c r="L5" s="219"/>
      <c r="M5" s="220"/>
    </row>
    <row r="6" spans="2:13" ht="15" customHeight="1" x14ac:dyDescent="0.35">
      <c r="B6" s="221"/>
      <c r="C6" s="222"/>
      <c r="D6" s="222"/>
      <c r="E6" s="222"/>
      <c r="F6" s="222"/>
      <c r="G6" s="222"/>
      <c r="H6" s="222"/>
      <c r="I6" s="222"/>
      <c r="J6" s="222"/>
      <c r="K6" s="222"/>
      <c r="L6" s="222"/>
      <c r="M6" s="223"/>
    </row>
    <row r="7" spans="2:13" x14ac:dyDescent="0.35">
      <c r="B7" s="2"/>
      <c r="C7" s="1"/>
    </row>
    <row r="8" spans="2:13" ht="15" customHeight="1" x14ac:dyDescent="0.35">
      <c r="B8" s="190" t="s">
        <v>4</v>
      </c>
      <c r="C8" s="190"/>
      <c r="D8" s="190"/>
      <c r="E8" s="190"/>
      <c r="F8" s="190"/>
      <c r="G8" s="190"/>
      <c r="H8" s="190"/>
      <c r="I8" s="190"/>
      <c r="J8" s="190"/>
      <c r="K8" s="190"/>
      <c r="L8" s="190"/>
      <c r="M8" s="190"/>
    </row>
    <row r="9" spans="2:13" ht="15" customHeight="1" x14ac:dyDescent="0.35">
      <c r="B9" s="190"/>
      <c r="C9" s="190"/>
      <c r="D9" s="190"/>
      <c r="E9" s="190"/>
      <c r="F9" s="190"/>
      <c r="G9" s="190"/>
      <c r="H9" s="190"/>
      <c r="I9" s="190"/>
      <c r="J9" s="190"/>
      <c r="K9" s="190"/>
      <c r="L9" s="190"/>
      <c r="M9" s="190"/>
    </row>
    <row r="10" spans="2:13" ht="15" customHeight="1" x14ac:dyDescent="0.35">
      <c r="B10" s="190"/>
      <c r="C10" s="190"/>
      <c r="D10" s="190"/>
      <c r="E10" s="190"/>
      <c r="F10" s="190"/>
      <c r="G10" s="190"/>
      <c r="H10" s="190"/>
      <c r="I10" s="190"/>
      <c r="J10" s="190"/>
      <c r="K10" s="190"/>
      <c r="L10" s="190"/>
      <c r="M10" s="190"/>
    </row>
    <row r="11" spans="2:13" ht="15" customHeight="1" x14ac:dyDescent="0.35">
      <c r="B11" s="190"/>
      <c r="C11" s="190"/>
      <c r="D11" s="190"/>
      <c r="E11" s="190"/>
      <c r="F11" s="190"/>
      <c r="G11" s="190"/>
      <c r="H11" s="190"/>
      <c r="I11" s="190"/>
      <c r="J11" s="190"/>
      <c r="K11" s="190"/>
      <c r="L11" s="190"/>
      <c r="M11" s="190"/>
    </row>
    <row r="12" spans="2:13" ht="15" customHeight="1" x14ac:dyDescent="0.35">
      <c r="B12" s="190"/>
      <c r="C12" s="190"/>
      <c r="D12" s="190"/>
      <c r="E12" s="190"/>
      <c r="F12" s="190"/>
      <c r="G12" s="190"/>
      <c r="H12" s="190"/>
      <c r="I12" s="190"/>
      <c r="J12" s="190"/>
      <c r="K12" s="190"/>
      <c r="L12" s="190"/>
      <c r="M12" s="190"/>
    </row>
    <row r="13" spans="2:13" ht="15" customHeight="1" x14ac:dyDescent="0.35">
      <c r="B13" s="190"/>
      <c r="C13" s="190"/>
      <c r="D13" s="190"/>
      <c r="E13" s="190"/>
      <c r="F13" s="190"/>
      <c r="G13" s="190"/>
      <c r="H13" s="190"/>
      <c r="I13" s="190"/>
      <c r="J13" s="190"/>
      <c r="K13" s="190"/>
      <c r="L13" s="190"/>
      <c r="M13" s="190"/>
    </row>
    <row r="14" spans="2:13" ht="15" customHeight="1" x14ac:dyDescent="0.35">
      <c r="B14" s="190"/>
      <c r="C14" s="190"/>
      <c r="D14" s="190"/>
      <c r="E14" s="190"/>
      <c r="F14" s="190"/>
      <c r="G14" s="190"/>
      <c r="H14" s="190"/>
      <c r="I14" s="190"/>
      <c r="J14" s="190"/>
      <c r="K14" s="190"/>
      <c r="L14" s="190"/>
      <c r="M14" s="190"/>
    </row>
    <row r="15" spans="2:13" ht="15" customHeight="1" x14ac:dyDescent="0.35">
      <c r="B15" s="190"/>
      <c r="C15" s="190"/>
      <c r="D15" s="190"/>
      <c r="E15" s="190"/>
      <c r="F15" s="190"/>
      <c r="G15" s="190"/>
      <c r="H15" s="190"/>
      <c r="I15" s="190"/>
      <c r="J15" s="190"/>
      <c r="K15" s="190"/>
      <c r="L15" s="190"/>
      <c r="M15" s="190"/>
    </row>
    <row r="16" spans="2:13" ht="36.75" customHeight="1" x14ac:dyDescent="0.35">
      <c r="B16" s="190"/>
      <c r="C16" s="190"/>
      <c r="D16" s="190"/>
      <c r="E16" s="190"/>
      <c r="F16" s="190"/>
      <c r="G16" s="190"/>
      <c r="H16" s="190"/>
      <c r="I16" s="190"/>
      <c r="J16" s="190"/>
      <c r="K16" s="190"/>
      <c r="L16" s="190"/>
      <c r="M16" s="190"/>
    </row>
    <row r="17" spans="2:13" ht="15" customHeight="1" x14ac:dyDescent="0.35">
      <c r="B17" s="3"/>
      <c r="C17" s="3"/>
      <c r="D17" s="3"/>
      <c r="E17" s="3"/>
      <c r="F17" s="3"/>
      <c r="G17" s="3"/>
      <c r="H17" s="3"/>
      <c r="I17" s="3"/>
      <c r="J17" s="3"/>
      <c r="K17" s="3"/>
      <c r="L17" s="3"/>
      <c r="M17" s="3"/>
    </row>
    <row r="18" spans="2:13" ht="15" customHeight="1" x14ac:dyDescent="0.35">
      <c r="B18" s="185" t="s">
        <v>5</v>
      </c>
      <c r="C18" s="3"/>
      <c r="D18" s="3"/>
      <c r="E18" s="3"/>
      <c r="F18" s="3"/>
      <c r="G18" s="3"/>
      <c r="H18" s="3"/>
      <c r="I18" s="3"/>
      <c r="J18" s="3"/>
      <c r="K18" s="3"/>
      <c r="L18" s="3"/>
      <c r="M18" s="3"/>
    </row>
    <row r="19" spans="2:13" ht="15" customHeight="1" x14ac:dyDescent="0.35">
      <c r="B19" s="3"/>
      <c r="C19" s="3"/>
      <c r="D19" s="3"/>
      <c r="E19" s="3"/>
      <c r="F19" s="3"/>
      <c r="G19" s="3"/>
      <c r="H19" s="3"/>
      <c r="I19" s="3"/>
      <c r="J19" s="3"/>
      <c r="K19" s="3"/>
      <c r="L19" s="3"/>
      <c r="M19" s="3"/>
    </row>
    <row r="20" spans="2:13" s="5" customFormat="1" ht="62.5" x14ac:dyDescent="0.3">
      <c r="B20" s="4" t="s">
        <v>6</v>
      </c>
      <c r="C20" s="4" t="s">
        <v>7</v>
      </c>
      <c r="D20" s="4" t="s">
        <v>8</v>
      </c>
      <c r="E20" s="4" t="s">
        <v>9</v>
      </c>
      <c r="F20" s="4" t="s">
        <v>10</v>
      </c>
      <c r="G20" s="4" t="s">
        <v>11</v>
      </c>
      <c r="H20" s="4" t="s">
        <v>12</v>
      </c>
      <c r="I20" s="4" t="s">
        <v>13</v>
      </c>
      <c r="J20" s="4" t="s">
        <v>14</v>
      </c>
      <c r="K20" s="4" t="s">
        <v>15</v>
      </c>
      <c r="L20" s="4" t="s">
        <v>16</v>
      </c>
      <c r="M20" s="4" t="s">
        <v>17</v>
      </c>
    </row>
    <row r="21" spans="2:13" ht="15" customHeight="1" x14ac:dyDescent="0.35">
      <c r="B21" s="6" t="s">
        <v>18</v>
      </c>
      <c r="C21" s="7"/>
      <c r="D21" s="7"/>
      <c r="E21" s="7"/>
      <c r="F21" s="7"/>
      <c r="G21" s="7"/>
      <c r="H21" s="7"/>
      <c r="I21" s="7"/>
      <c r="J21" s="7"/>
      <c r="K21" s="7"/>
      <c r="L21" s="7"/>
      <c r="M21" s="8"/>
    </row>
    <row r="22" spans="2:13" x14ac:dyDescent="0.35">
      <c r="B22" s="9" t="s">
        <v>19</v>
      </c>
      <c r="C22" s="10">
        <v>2648723</v>
      </c>
      <c r="D22" s="10">
        <v>3676465</v>
      </c>
      <c r="E22" s="10">
        <v>3731824</v>
      </c>
      <c r="F22" s="10">
        <v>3731824</v>
      </c>
      <c r="G22" s="11">
        <f>C22/F22</f>
        <v>0.70976632338502565</v>
      </c>
      <c r="H22" s="12">
        <v>2555352</v>
      </c>
      <c r="I22" s="12">
        <v>938443</v>
      </c>
      <c r="J22" s="12">
        <f>H22-I22</f>
        <v>1616909</v>
      </c>
      <c r="K22" s="12">
        <v>3445140.7711499999</v>
      </c>
      <c r="L22" s="12">
        <v>3445140.7711499999</v>
      </c>
      <c r="M22" s="13">
        <f>H22/L22</f>
        <v>0.74172644014979239</v>
      </c>
    </row>
    <row r="23" spans="2:13" x14ac:dyDescent="0.35">
      <c r="B23" s="9" t="s">
        <v>20</v>
      </c>
      <c r="C23" s="10">
        <v>1698541</v>
      </c>
      <c r="D23" s="10">
        <v>1559490</v>
      </c>
      <c r="E23" s="10">
        <v>1649901</v>
      </c>
      <c r="F23" s="10">
        <v>1649901</v>
      </c>
      <c r="G23" s="11">
        <f t="shared" ref="G23:G26" si="0">C23/F23</f>
        <v>1.0294805567121905</v>
      </c>
      <c r="H23" s="12">
        <v>3285874</v>
      </c>
      <c r="I23" s="12">
        <v>1829433</v>
      </c>
      <c r="J23" s="12">
        <f>H23-I23</f>
        <v>1456441</v>
      </c>
      <c r="K23" s="12">
        <v>4393716.2113040006</v>
      </c>
      <c r="L23" s="12">
        <v>4393716.2113040006</v>
      </c>
      <c r="M23" s="13">
        <f t="shared" ref="M23:M26" si="1">H23/L23</f>
        <v>0.74785758614682885</v>
      </c>
    </row>
    <row r="24" spans="2:13" x14ac:dyDescent="0.35">
      <c r="B24" s="9" t="s">
        <v>21</v>
      </c>
      <c r="C24" s="10">
        <v>1092959</v>
      </c>
      <c r="D24" s="10">
        <v>1104065</v>
      </c>
      <c r="E24" s="10">
        <v>1287541</v>
      </c>
      <c r="F24" s="10">
        <v>1287541</v>
      </c>
      <c r="G24" s="11">
        <f t="shared" si="0"/>
        <v>0.8488731620973623</v>
      </c>
      <c r="H24" s="12">
        <v>1243078</v>
      </c>
      <c r="I24" s="12">
        <v>542587</v>
      </c>
      <c r="J24" s="12">
        <f>H24-I24</f>
        <v>700491</v>
      </c>
      <c r="K24" s="12">
        <v>1720119.08825</v>
      </c>
      <c r="L24" s="12">
        <v>1720119.08825</v>
      </c>
      <c r="M24" s="13">
        <f t="shared" si="1"/>
        <v>0.72266973170135096</v>
      </c>
    </row>
    <row r="25" spans="2:13" x14ac:dyDescent="0.35">
      <c r="B25" s="9" t="s">
        <v>22</v>
      </c>
      <c r="C25" s="10">
        <v>44398</v>
      </c>
      <c r="D25" s="10">
        <v>116365.10808530849</v>
      </c>
      <c r="E25" s="10">
        <v>92661</v>
      </c>
      <c r="F25" s="10">
        <v>92661</v>
      </c>
      <c r="G25" s="11">
        <f t="shared" si="0"/>
        <v>0.47914440811128739</v>
      </c>
      <c r="H25" s="12">
        <v>379645</v>
      </c>
      <c r="I25" s="12">
        <v>226716</v>
      </c>
      <c r="J25" s="12">
        <f>H25-I25</f>
        <v>152929</v>
      </c>
      <c r="K25" s="12">
        <v>527126.5706472625</v>
      </c>
      <c r="L25" s="12">
        <v>527126.5706472625</v>
      </c>
      <c r="M25" s="13">
        <f t="shared" si="1"/>
        <v>0.720216018581327</v>
      </c>
    </row>
    <row r="26" spans="2:13" x14ac:dyDescent="0.35">
      <c r="B26" s="9" t="s">
        <v>23</v>
      </c>
      <c r="C26" s="14">
        <v>690226</v>
      </c>
      <c r="D26" s="10">
        <v>789470</v>
      </c>
      <c r="E26" s="10">
        <v>765786</v>
      </c>
      <c r="F26" s="10">
        <v>765786</v>
      </c>
      <c r="G26" s="11">
        <f t="shared" si="0"/>
        <v>0.90133013661780181</v>
      </c>
      <c r="H26" s="12">
        <v>613124</v>
      </c>
      <c r="I26" s="12">
        <v>435333</v>
      </c>
      <c r="J26" s="12">
        <f>H26-I26</f>
        <v>177791</v>
      </c>
      <c r="K26" s="12">
        <v>934940.67962499999</v>
      </c>
      <c r="L26" s="12">
        <v>934940.67962499999</v>
      </c>
      <c r="M26" s="13">
        <f t="shared" si="1"/>
        <v>0.65578919963769355</v>
      </c>
    </row>
    <row r="27" spans="2:13" x14ac:dyDescent="0.35">
      <c r="B27" s="9"/>
      <c r="C27" s="15"/>
      <c r="D27" s="16"/>
      <c r="E27" s="16"/>
      <c r="F27" s="16"/>
      <c r="G27" s="17"/>
      <c r="H27" s="12"/>
      <c r="I27" s="12"/>
      <c r="J27" s="12"/>
      <c r="K27" s="12"/>
      <c r="L27" s="12"/>
      <c r="M27" s="17"/>
    </row>
    <row r="28" spans="2:13" x14ac:dyDescent="0.35">
      <c r="B28" s="9"/>
      <c r="C28" s="15"/>
      <c r="D28" s="16"/>
      <c r="E28" s="16"/>
      <c r="F28" s="16"/>
      <c r="G28" s="17"/>
      <c r="H28" s="12"/>
      <c r="I28" s="12"/>
      <c r="J28" s="12"/>
      <c r="K28" s="12"/>
      <c r="L28" s="12"/>
      <c r="M28" s="17"/>
    </row>
    <row r="29" spans="2:13" x14ac:dyDescent="0.35">
      <c r="B29" s="9"/>
      <c r="C29" s="15"/>
      <c r="D29" s="16"/>
      <c r="E29" s="16"/>
      <c r="F29" s="16"/>
      <c r="G29" s="17"/>
      <c r="H29" s="12"/>
      <c r="I29" s="12"/>
      <c r="J29" s="12"/>
      <c r="K29" s="12"/>
      <c r="L29" s="12"/>
      <c r="M29" s="17"/>
    </row>
    <row r="30" spans="2:13" x14ac:dyDescent="0.35">
      <c r="B30" s="18" t="s">
        <v>24</v>
      </c>
      <c r="C30" s="19">
        <f>SUM(C22:C29)</f>
        <v>6174847</v>
      </c>
      <c r="D30" s="19">
        <f>D22+D23+D24+D25+D26</f>
        <v>7245855.1080853082</v>
      </c>
      <c r="E30" s="19">
        <f>E22+E23+E24+E25+E26</f>
        <v>7527713</v>
      </c>
      <c r="F30" s="19">
        <f>F22+F23+F24+F25+F26</f>
        <v>7527713</v>
      </c>
      <c r="G30" s="20">
        <f>C30/F30</f>
        <v>0.82028193689105844</v>
      </c>
      <c r="H30" s="21">
        <f>SUM(H22:H29)</f>
        <v>8077073</v>
      </c>
      <c r="I30" s="21">
        <f t="shared" ref="I30:L30" si="2">SUM(I22:I29)</f>
        <v>3972512</v>
      </c>
      <c r="J30" s="21">
        <f t="shared" si="2"/>
        <v>4104561</v>
      </c>
      <c r="K30" s="21">
        <f t="shared" si="2"/>
        <v>11021043.320976263</v>
      </c>
      <c r="L30" s="21">
        <f t="shared" si="2"/>
        <v>11021043.320976263</v>
      </c>
      <c r="M30" s="20">
        <f>IF(H30=0,"-",H30/L30)</f>
        <v>0.73287734788474812</v>
      </c>
    </row>
    <row r="31" spans="2:13" x14ac:dyDescent="0.35">
      <c r="B31" s="22" t="s">
        <v>25</v>
      </c>
      <c r="C31" s="23">
        <f>C30-C32</f>
        <v>5560291</v>
      </c>
      <c r="D31" s="24" t="s">
        <v>26</v>
      </c>
      <c r="E31" s="24"/>
      <c r="F31" s="24"/>
      <c r="G31" s="24"/>
      <c r="H31" s="25">
        <f>H30-H32</f>
        <v>4764343</v>
      </c>
      <c r="I31" s="25">
        <f>I30-I32</f>
        <v>2713722</v>
      </c>
      <c r="J31" s="25">
        <f>H31-I31</f>
        <v>2050621</v>
      </c>
      <c r="K31" s="24" t="s">
        <v>26</v>
      </c>
      <c r="L31" s="24" t="s">
        <v>26</v>
      </c>
      <c r="M31" s="24" t="s">
        <v>26</v>
      </c>
    </row>
    <row r="32" spans="2:13" x14ac:dyDescent="0.35">
      <c r="B32" s="22" t="s">
        <v>27</v>
      </c>
      <c r="C32" s="26">
        <v>614556</v>
      </c>
      <c r="D32" s="24" t="s">
        <v>26</v>
      </c>
      <c r="E32" s="24"/>
      <c r="F32" s="24"/>
      <c r="G32" s="24"/>
      <c r="H32" s="25">
        <v>3312730</v>
      </c>
      <c r="I32" s="25">
        <v>1258790</v>
      </c>
      <c r="J32" s="25">
        <f>H32-I32</f>
        <v>2053940</v>
      </c>
      <c r="K32" s="24" t="s">
        <v>26</v>
      </c>
      <c r="L32" s="24" t="s">
        <v>26</v>
      </c>
      <c r="M32" s="24" t="s">
        <v>26</v>
      </c>
    </row>
    <row r="33" spans="2:13" ht="15" customHeight="1" x14ac:dyDescent="0.35">
      <c r="B33" s="6" t="s">
        <v>28</v>
      </c>
      <c r="C33" s="7"/>
      <c r="D33" s="27"/>
      <c r="E33" s="7"/>
      <c r="F33" s="7"/>
      <c r="G33" s="7"/>
      <c r="H33" s="7"/>
      <c r="I33" s="7"/>
      <c r="J33" s="7"/>
      <c r="K33" s="7"/>
      <c r="L33" s="7"/>
      <c r="M33" s="8"/>
    </row>
    <row r="34" spans="2:13" x14ac:dyDescent="0.35">
      <c r="B34" s="9" t="s">
        <v>29</v>
      </c>
      <c r="C34" s="14">
        <v>1247085</v>
      </c>
      <c r="D34" s="28">
        <v>3147816</v>
      </c>
      <c r="E34" s="28">
        <v>3148038</v>
      </c>
      <c r="F34" s="28">
        <v>3148038</v>
      </c>
      <c r="G34" s="29">
        <f>C34/F34</f>
        <v>0.39614674282839024</v>
      </c>
      <c r="H34" s="12">
        <v>2174171</v>
      </c>
      <c r="I34" s="12">
        <v>1311668</v>
      </c>
      <c r="J34" s="12">
        <f>H34-I34</f>
        <v>862503</v>
      </c>
      <c r="K34" s="12">
        <v>4032906.8381320001</v>
      </c>
      <c r="L34" s="12">
        <v>4032906.8381320001</v>
      </c>
      <c r="M34" s="13">
        <f>H34/L34</f>
        <v>0.53910766780991481</v>
      </c>
    </row>
    <row r="35" spans="2:13" x14ac:dyDescent="0.35">
      <c r="B35" s="9" t="s">
        <v>30</v>
      </c>
      <c r="C35" s="14">
        <v>528073</v>
      </c>
      <c r="D35" s="28">
        <v>377295</v>
      </c>
      <c r="E35" s="28">
        <v>382139</v>
      </c>
      <c r="F35" s="28">
        <v>382139</v>
      </c>
      <c r="G35" s="29">
        <f>C35/F35</f>
        <v>1.381887219048566</v>
      </c>
      <c r="H35" s="12">
        <v>2196724</v>
      </c>
      <c r="I35" s="12">
        <v>1317754</v>
      </c>
      <c r="J35" s="12">
        <f>H35-I35</f>
        <v>878970</v>
      </c>
      <c r="K35" s="12">
        <v>3027908.6681999462</v>
      </c>
      <c r="L35" s="12">
        <v>3027908.6681999462</v>
      </c>
      <c r="M35" s="13">
        <f t="shared" ref="M35:M38" si="3">H35/L35</f>
        <v>0.7254921600082227</v>
      </c>
    </row>
    <row r="36" spans="2:13" x14ac:dyDescent="0.35">
      <c r="B36" s="9" t="s">
        <v>31</v>
      </c>
      <c r="C36" s="14">
        <v>459473</v>
      </c>
      <c r="D36" s="28">
        <v>398310</v>
      </c>
      <c r="E36" s="28">
        <v>387479</v>
      </c>
      <c r="F36" s="28">
        <v>387479</v>
      </c>
      <c r="G36" s="29">
        <f t="shared" ref="G36:G38" si="4">C36/F36</f>
        <v>1.1858010369594223</v>
      </c>
      <c r="H36" s="12">
        <v>2040981</v>
      </c>
      <c r="I36" s="12">
        <v>1254922</v>
      </c>
      <c r="J36" s="12">
        <f>H36-I36</f>
        <v>786059</v>
      </c>
      <c r="K36" s="12">
        <v>2134417.7200339288</v>
      </c>
      <c r="L36" s="12">
        <v>2134417.7200339288</v>
      </c>
      <c r="M36" s="13">
        <f t="shared" si="3"/>
        <v>0.95622378920633988</v>
      </c>
    </row>
    <row r="37" spans="2:13" x14ac:dyDescent="0.35">
      <c r="B37" s="9" t="s">
        <v>32</v>
      </c>
      <c r="C37" s="14">
        <v>534292</v>
      </c>
      <c r="D37" s="28">
        <v>214984</v>
      </c>
      <c r="E37" s="28">
        <v>214984</v>
      </c>
      <c r="F37" s="28">
        <v>214984</v>
      </c>
      <c r="G37" s="29">
        <f t="shared" si="4"/>
        <v>2.4852640196479738</v>
      </c>
      <c r="H37" s="12">
        <v>856574</v>
      </c>
      <c r="I37" s="12">
        <v>596175</v>
      </c>
      <c r="J37" s="12">
        <f>H37-I37</f>
        <v>260399</v>
      </c>
      <c r="K37" s="12">
        <v>855576.14</v>
      </c>
      <c r="L37" s="12">
        <v>855576.14</v>
      </c>
      <c r="M37" s="13">
        <f t="shared" si="3"/>
        <v>1.0011663018092112</v>
      </c>
    </row>
    <row r="38" spans="2:13" x14ac:dyDescent="0.35">
      <c r="B38" s="9" t="s">
        <v>33</v>
      </c>
      <c r="C38" s="14">
        <v>413737</v>
      </c>
      <c r="D38" s="28">
        <v>1198600</v>
      </c>
      <c r="E38" s="28">
        <v>1135727</v>
      </c>
      <c r="F38" s="28">
        <v>1135727</v>
      </c>
      <c r="G38" s="29">
        <f t="shared" si="4"/>
        <v>0.36429265131497268</v>
      </c>
      <c r="H38" s="12">
        <v>1703952</v>
      </c>
      <c r="I38" s="12">
        <v>1149512</v>
      </c>
      <c r="J38" s="12">
        <f>H38-I38</f>
        <v>554440</v>
      </c>
      <c r="K38" s="12">
        <v>1927451.4550878226</v>
      </c>
      <c r="L38" s="12">
        <v>1927451.4550878226</v>
      </c>
      <c r="M38" s="13">
        <f t="shared" si="3"/>
        <v>0.88404405491102811</v>
      </c>
    </row>
    <row r="39" spans="2:13" x14ac:dyDescent="0.35">
      <c r="B39" s="30"/>
      <c r="C39" s="9"/>
      <c r="D39" s="31"/>
      <c r="E39" s="31"/>
      <c r="F39" s="31"/>
      <c r="G39" s="17"/>
      <c r="H39" s="32" t="s">
        <v>34</v>
      </c>
      <c r="I39" s="12"/>
      <c r="J39" s="32" t="s">
        <v>34</v>
      </c>
      <c r="K39" s="12"/>
      <c r="L39" s="12"/>
      <c r="M39" s="17"/>
    </row>
    <row r="40" spans="2:13" x14ac:dyDescent="0.35">
      <c r="B40" s="30"/>
      <c r="C40" s="9"/>
      <c r="D40" s="31"/>
      <c r="E40" s="31"/>
      <c r="F40" s="31"/>
      <c r="G40" s="17"/>
      <c r="H40" s="32" t="s">
        <v>34</v>
      </c>
      <c r="I40" s="12"/>
      <c r="J40" s="32" t="s">
        <v>34</v>
      </c>
      <c r="K40" s="12"/>
      <c r="L40" s="12"/>
      <c r="M40" s="17"/>
    </row>
    <row r="41" spans="2:13" x14ac:dyDescent="0.35">
      <c r="B41" s="9"/>
      <c r="C41" s="9"/>
      <c r="D41" s="31"/>
      <c r="E41" s="31"/>
      <c r="F41" s="31"/>
      <c r="G41" s="17"/>
      <c r="H41" s="12"/>
      <c r="I41" s="12"/>
      <c r="J41" s="12"/>
      <c r="K41" s="12"/>
      <c r="L41" s="12"/>
      <c r="M41" s="17"/>
    </row>
    <row r="42" spans="2:13" x14ac:dyDescent="0.35">
      <c r="B42" s="9"/>
      <c r="C42" s="9"/>
      <c r="D42" s="33"/>
      <c r="E42" s="31"/>
      <c r="F42" s="31"/>
      <c r="G42" s="17"/>
      <c r="H42" s="34"/>
      <c r="I42" s="34"/>
      <c r="J42" s="34"/>
      <c r="K42" s="34"/>
      <c r="L42" s="12"/>
      <c r="M42" s="17"/>
    </row>
    <row r="43" spans="2:13" x14ac:dyDescent="0.35">
      <c r="B43" s="9"/>
      <c r="C43" s="9"/>
      <c r="D43" s="35"/>
      <c r="E43" s="31"/>
      <c r="F43" s="31"/>
      <c r="G43" s="17"/>
      <c r="H43" s="12"/>
      <c r="I43" s="12"/>
      <c r="J43" s="12"/>
      <c r="K43" s="12"/>
      <c r="L43" s="12"/>
      <c r="M43" s="17"/>
    </row>
    <row r="44" spans="2:13" x14ac:dyDescent="0.35">
      <c r="B44" s="18" t="s">
        <v>35</v>
      </c>
      <c r="C44" s="19">
        <f>SUM(C34:C43)</f>
        <v>3182660</v>
      </c>
      <c r="D44" s="19">
        <f t="shared" ref="D44:F44" si="5">SUM(D34:D43)</f>
        <v>5337005</v>
      </c>
      <c r="E44" s="19">
        <f t="shared" si="5"/>
        <v>5268367</v>
      </c>
      <c r="F44" s="19">
        <f t="shared" si="5"/>
        <v>5268367</v>
      </c>
      <c r="G44" s="20">
        <f>IF(F44=0,"-",C44/F44)</f>
        <v>0.60410749668730368</v>
      </c>
      <c r="H44" s="21">
        <f>SUM(H34:H43)</f>
        <v>8972402</v>
      </c>
      <c r="I44" s="21">
        <f>SUM(I34:I43)</f>
        <v>5630031</v>
      </c>
      <c r="J44" s="21">
        <f>SUM(J34:J43)</f>
        <v>3342371</v>
      </c>
      <c r="K44" s="21">
        <f t="shared" ref="K44:L44" si="6">SUM(K34:K43)</f>
        <v>11978260.821453698</v>
      </c>
      <c r="L44" s="21">
        <f t="shared" si="6"/>
        <v>11978260.821453698</v>
      </c>
      <c r="M44" s="20">
        <f>IF(H44=0,"-",H44/L44)</f>
        <v>0.74905715727361299</v>
      </c>
    </row>
    <row r="45" spans="2:13" ht="15" customHeight="1" x14ac:dyDescent="0.35">
      <c r="B45" s="224" t="s">
        <v>36</v>
      </c>
      <c r="C45" s="225"/>
      <c r="D45" s="225"/>
      <c r="E45" s="225"/>
      <c r="F45" s="225"/>
      <c r="G45" s="225"/>
      <c r="H45" s="225"/>
      <c r="I45" s="225"/>
      <c r="J45" s="225"/>
      <c r="K45" s="225"/>
      <c r="L45" s="225"/>
      <c r="M45" s="226"/>
    </row>
    <row r="46" spans="2:13" x14ac:dyDescent="0.35">
      <c r="B46" s="30" t="s">
        <v>37</v>
      </c>
      <c r="C46" s="36">
        <v>1456822</v>
      </c>
      <c r="D46" s="28">
        <v>1417346</v>
      </c>
      <c r="E46" s="37">
        <v>1332556</v>
      </c>
      <c r="F46" s="37">
        <v>1332556</v>
      </c>
      <c r="G46" s="29">
        <f>C46/F46</f>
        <v>1.0932538670044636</v>
      </c>
      <c r="H46" s="12">
        <v>12150887</v>
      </c>
      <c r="I46" s="12">
        <v>8108204</v>
      </c>
      <c r="J46" s="12">
        <f>H46-I46</f>
        <v>4042683</v>
      </c>
      <c r="K46" s="12">
        <v>13000000</v>
      </c>
      <c r="L46" s="12">
        <v>13000000</v>
      </c>
      <c r="M46" s="13">
        <f>H46/L46</f>
        <v>0.93468361538461542</v>
      </c>
    </row>
    <row r="47" spans="2:13" ht="25" x14ac:dyDescent="0.35">
      <c r="B47" s="9" t="s">
        <v>38</v>
      </c>
      <c r="C47" s="36">
        <v>938270</v>
      </c>
      <c r="D47" s="28">
        <v>887201</v>
      </c>
      <c r="E47" s="37">
        <v>877169</v>
      </c>
      <c r="F47" s="28">
        <v>877169</v>
      </c>
      <c r="G47" s="17">
        <f>C47/F47</f>
        <v>1.0696570444235944</v>
      </c>
      <c r="H47" s="12">
        <v>10135344</v>
      </c>
      <c r="I47" s="12">
        <v>7378051</v>
      </c>
      <c r="J47" s="12">
        <f>H47-I47</f>
        <v>2757293</v>
      </c>
      <c r="K47" s="12">
        <v>11899999.855691126</v>
      </c>
      <c r="L47" s="12">
        <v>11899999.855691126</v>
      </c>
      <c r="M47" s="17">
        <f>H47/L47</f>
        <v>0.85170959016044134</v>
      </c>
    </row>
    <row r="48" spans="2:13" x14ac:dyDescent="0.35">
      <c r="B48" s="9" t="s">
        <v>39</v>
      </c>
      <c r="C48" s="36">
        <v>212655</v>
      </c>
      <c r="D48" s="28">
        <v>279289</v>
      </c>
      <c r="E48" s="37">
        <v>285522</v>
      </c>
      <c r="F48" s="28">
        <v>285522</v>
      </c>
      <c r="G48" s="17">
        <f>C48/F48</f>
        <v>0.74479374619118666</v>
      </c>
      <c r="H48" s="12">
        <v>5203312</v>
      </c>
      <c r="I48" s="12">
        <v>3845998</v>
      </c>
      <c r="J48" s="12">
        <f>H48-I48</f>
        <v>1357314</v>
      </c>
      <c r="K48" s="12">
        <v>6494765.8739365516</v>
      </c>
      <c r="L48" s="12">
        <v>6494765.8739365516</v>
      </c>
      <c r="M48" s="17">
        <f>H48/L48</f>
        <v>0.8011546683893338</v>
      </c>
    </row>
    <row r="49" spans="2:13" x14ac:dyDescent="0.35">
      <c r="B49" s="9" t="s">
        <v>40</v>
      </c>
      <c r="C49" s="36">
        <v>682596</v>
      </c>
      <c r="D49" s="28">
        <v>519212</v>
      </c>
      <c r="E49" s="37">
        <v>525065</v>
      </c>
      <c r="F49" s="28">
        <v>525065</v>
      </c>
      <c r="G49" s="17">
        <f>C49/F49</f>
        <v>1.3000219020502224</v>
      </c>
      <c r="H49" s="12">
        <v>4632616</v>
      </c>
      <c r="I49" s="12">
        <v>3166600</v>
      </c>
      <c r="J49" s="12">
        <f>H49-I49</f>
        <v>1466016</v>
      </c>
      <c r="K49" s="12">
        <v>4411634.778566286</v>
      </c>
      <c r="L49" s="12">
        <v>4411634.778566286</v>
      </c>
      <c r="M49" s="17">
        <f>H49/L49</f>
        <v>1.0500905520346653</v>
      </c>
    </row>
    <row r="50" spans="2:13" ht="25" x14ac:dyDescent="0.35">
      <c r="B50" s="9" t="s">
        <v>41</v>
      </c>
      <c r="C50" s="36">
        <v>12651</v>
      </c>
      <c r="D50" s="31"/>
      <c r="E50" s="31"/>
      <c r="F50" s="31"/>
      <c r="G50" s="17"/>
      <c r="H50" s="12"/>
      <c r="I50" s="12"/>
      <c r="J50" s="12"/>
      <c r="K50" s="12"/>
      <c r="L50" s="12"/>
      <c r="M50" s="17"/>
    </row>
    <row r="51" spans="2:13" ht="15" customHeight="1" x14ac:dyDescent="0.35">
      <c r="B51" s="18" t="s">
        <v>42</v>
      </c>
      <c r="C51" s="38">
        <f>SUM(C46)</f>
        <v>1456822</v>
      </c>
      <c r="D51" s="19">
        <f>SUM(D46)</f>
        <v>1417346</v>
      </c>
      <c r="E51" s="19">
        <f t="shared" ref="E51:F51" si="7">SUM(E46)</f>
        <v>1332556</v>
      </c>
      <c r="F51" s="19">
        <f t="shared" si="7"/>
        <v>1332556</v>
      </c>
      <c r="G51" s="20">
        <f>IF(F51=0,"-",C51/F51)</f>
        <v>1.0932538670044636</v>
      </c>
      <c r="H51" s="21">
        <f t="shared" ref="H51:L51" si="8">SUM(H46)</f>
        <v>12150887</v>
      </c>
      <c r="I51" s="21">
        <f>SUM(I46)</f>
        <v>8108204</v>
      </c>
      <c r="J51" s="21">
        <f t="shared" si="8"/>
        <v>4042683</v>
      </c>
      <c r="K51" s="21">
        <f t="shared" si="8"/>
        <v>13000000</v>
      </c>
      <c r="L51" s="21">
        <f t="shared" si="8"/>
        <v>13000000</v>
      </c>
      <c r="M51" s="20">
        <f>IF(H51=0,"-",H51/L51)</f>
        <v>0.93468361538461542</v>
      </c>
    </row>
    <row r="52" spans="2:13" ht="15" customHeight="1" x14ac:dyDescent="0.35">
      <c r="B52" s="227" t="s">
        <v>43</v>
      </c>
      <c r="C52" s="228"/>
      <c r="D52" s="228"/>
      <c r="E52" s="228"/>
      <c r="F52" s="228"/>
      <c r="G52" s="228"/>
      <c r="H52" s="228"/>
      <c r="I52" s="228"/>
      <c r="J52" s="228"/>
      <c r="K52" s="228"/>
      <c r="L52" s="228"/>
      <c r="M52" s="229"/>
    </row>
    <row r="53" spans="2:13" x14ac:dyDescent="0.35">
      <c r="B53" s="9"/>
      <c r="C53" s="9"/>
      <c r="D53" s="31"/>
      <c r="E53" s="31"/>
      <c r="F53" s="31"/>
      <c r="G53" s="17"/>
      <c r="H53" s="12"/>
      <c r="I53" s="12"/>
      <c r="J53" s="12"/>
      <c r="K53" s="12"/>
      <c r="L53" s="12"/>
      <c r="M53" s="17"/>
    </row>
    <row r="54" spans="2:13" x14ac:dyDescent="0.35">
      <c r="B54" s="9"/>
      <c r="C54" s="9"/>
      <c r="D54" s="31"/>
      <c r="E54" s="31"/>
      <c r="F54" s="31"/>
      <c r="G54" s="17"/>
      <c r="H54" s="12"/>
      <c r="I54" s="12"/>
      <c r="J54" s="12"/>
      <c r="K54" s="12"/>
      <c r="L54" s="12"/>
      <c r="M54" s="17"/>
    </row>
    <row r="55" spans="2:13" x14ac:dyDescent="0.35">
      <c r="B55" s="9"/>
      <c r="C55" s="39"/>
      <c r="D55" s="35"/>
      <c r="E55" s="35"/>
      <c r="F55" s="35"/>
      <c r="G55" s="34"/>
      <c r="H55" s="40"/>
      <c r="I55" s="40"/>
      <c r="J55" s="40"/>
      <c r="K55" s="40"/>
      <c r="L55" s="40"/>
      <c r="M55" s="34"/>
    </row>
    <row r="56" spans="2:13" x14ac:dyDescent="0.35">
      <c r="B56" s="9"/>
      <c r="C56" s="39"/>
      <c r="D56" s="35"/>
      <c r="E56" s="35"/>
      <c r="F56" s="35"/>
      <c r="G56" s="34"/>
      <c r="H56" s="40"/>
      <c r="I56" s="40"/>
      <c r="J56" s="40"/>
      <c r="K56" s="40"/>
      <c r="L56" s="40"/>
      <c r="M56" s="34"/>
    </row>
    <row r="57" spans="2:13" x14ac:dyDescent="0.35">
      <c r="B57" s="9"/>
      <c r="C57" s="39"/>
      <c r="D57" s="35"/>
      <c r="E57" s="35"/>
      <c r="F57" s="35"/>
      <c r="G57" s="34"/>
      <c r="H57" s="40"/>
      <c r="I57" s="40"/>
      <c r="J57" s="40"/>
      <c r="K57" s="40"/>
      <c r="L57" s="40"/>
      <c r="M57" s="34"/>
    </row>
    <row r="58" spans="2:13" ht="30" customHeight="1" x14ac:dyDescent="0.35">
      <c r="B58" s="18" t="s">
        <v>44</v>
      </c>
      <c r="C58" s="41">
        <f>SUM(C53:C57)</f>
        <v>0</v>
      </c>
      <c r="D58" s="19">
        <f>SUM(D53:D57)</f>
        <v>0</v>
      </c>
      <c r="E58" s="19">
        <f t="shared" ref="E58:F58" si="9">SUM(E53:E57)</f>
        <v>0</v>
      </c>
      <c r="F58" s="19">
        <f t="shared" si="9"/>
        <v>0</v>
      </c>
      <c r="G58" s="42" t="str">
        <f>IF(F58=0,"-",C58/F58)</f>
        <v>-</v>
      </c>
      <c r="H58" s="21">
        <f>SUM(H53:H57)</f>
        <v>0</v>
      </c>
      <c r="I58" s="21">
        <f>SUM(I53:I57)</f>
        <v>0</v>
      </c>
      <c r="J58" s="21">
        <f>SUM(J53:J57)</f>
        <v>0</v>
      </c>
      <c r="K58" s="21">
        <f>SUM(K53:K57)</f>
        <v>0</v>
      </c>
      <c r="L58" s="21">
        <f t="shared" ref="L58" si="10">SUM(L53:L57)</f>
        <v>0</v>
      </c>
      <c r="M58" s="20" t="str">
        <f>IF(H58=0,"-",H58/L58)</f>
        <v>-</v>
      </c>
    </row>
    <row r="59" spans="2:13" ht="30.75" customHeight="1" x14ac:dyDescent="0.35">
      <c r="B59" s="43" t="s">
        <v>45</v>
      </c>
      <c r="C59" s="44"/>
      <c r="D59" s="45"/>
      <c r="E59" s="45"/>
      <c r="F59" s="45"/>
      <c r="G59" s="46"/>
      <c r="H59" s="47"/>
      <c r="I59" s="47"/>
      <c r="J59" s="47"/>
      <c r="K59" s="47"/>
      <c r="L59" s="47"/>
      <c r="M59" s="46"/>
    </row>
    <row r="60" spans="2:13" ht="15" customHeight="1" x14ac:dyDescent="0.35">
      <c r="B60" s="9" t="s">
        <v>46</v>
      </c>
      <c r="C60" s="48">
        <v>0</v>
      </c>
      <c r="D60" s="48">
        <v>0</v>
      </c>
      <c r="E60" s="48">
        <v>0</v>
      </c>
      <c r="F60" s="48">
        <v>0</v>
      </c>
      <c r="G60" s="49" t="str">
        <f>IF(F60=0,"-",C60/F60)</f>
        <v>-</v>
      </c>
      <c r="H60" s="50">
        <v>1506086</v>
      </c>
      <c r="I60" s="12">
        <v>0</v>
      </c>
      <c r="J60" s="50">
        <f>H60-I60</f>
        <v>1506086</v>
      </c>
      <c r="K60" s="51">
        <v>1371150.6</v>
      </c>
      <c r="L60" s="51">
        <v>1371150.6</v>
      </c>
      <c r="M60" s="13">
        <f>H60/L60</f>
        <v>1.0984103423796043</v>
      </c>
    </row>
    <row r="61" spans="2:13" ht="15" customHeight="1" x14ac:dyDescent="0.35">
      <c r="B61" s="9" t="s">
        <v>47</v>
      </c>
      <c r="C61" s="48">
        <v>0</v>
      </c>
      <c r="D61" s="48">
        <v>0</v>
      </c>
      <c r="E61" s="48">
        <v>0</v>
      </c>
      <c r="F61" s="48">
        <v>0</v>
      </c>
      <c r="G61" s="49" t="str">
        <f>IF(F61=0,"-",C61/F61)</f>
        <v>-</v>
      </c>
      <c r="H61" s="50">
        <v>1888025</v>
      </c>
      <c r="I61" s="12">
        <v>0</v>
      </c>
      <c r="J61" s="50">
        <f>H61-I61</f>
        <v>1888025</v>
      </c>
      <c r="K61" s="12">
        <v>2285251</v>
      </c>
      <c r="L61" s="12">
        <v>2285251</v>
      </c>
      <c r="M61" s="34"/>
    </row>
    <row r="62" spans="2:13" ht="15" customHeight="1" x14ac:dyDescent="0.35">
      <c r="B62" s="9"/>
      <c r="C62" s="39"/>
      <c r="D62" s="35"/>
      <c r="E62" s="35"/>
      <c r="F62" s="35"/>
      <c r="G62" s="34"/>
      <c r="H62" s="40"/>
      <c r="I62" s="40"/>
      <c r="J62" s="40"/>
      <c r="K62" s="40"/>
      <c r="L62" s="40"/>
      <c r="M62" s="34"/>
    </row>
    <row r="63" spans="2:13" ht="37.5" x14ac:dyDescent="0.35">
      <c r="B63" s="18" t="s">
        <v>48</v>
      </c>
      <c r="C63" s="52">
        <f>SUM(C59:C62)</f>
        <v>0</v>
      </c>
      <c r="D63" s="52">
        <f t="shared" ref="D63:F63" si="11">SUM(D59:D62)</f>
        <v>0</v>
      </c>
      <c r="E63" s="52">
        <f t="shared" si="11"/>
        <v>0</v>
      </c>
      <c r="F63" s="52">
        <f t="shared" si="11"/>
        <v>0</v>
      </c>
      <c r="G63" s="53" t="str">
        <f>IF(F63=0,"-",C63/F63)</f>
        <v>-</v>
      </c>
      <c r="H63" s="54">
        <f t="shared" ref="H63:L63" si="12">SUM(H59:H62)</f>
        <v>3394111</v>
      </c>
      <c r="I63" s="54">
        <f t="shared" si="12"/>
        <v>0</v>
      </c>
      <c r="J63" s="54">
        <f t="shared" si="12"/>
        <v>3394111</v>
      </c>
      <c r="K63" s="54">
        <f t="shared" si="12"/>
        <v>3656401.6</v>
      </c>
      <c r="L63" s="54">
        <f t="shared" si="12"/>
        <v>3656401.6</v>
      </c>
      <c r="M63" s="55">
        <f>IF(H63=0,"-",H63/L63)</f>
        <v>0.92826537435056367</v>
      </c>
    </row>
    <row r="64" spans="2:13" ht="126" customHeight="1" x14ac:dyDescent="0.35">
      <c r="B64" s="56" t="s">
        <v>49</v>
      </c>
      <c r="C64" s="57">
        <f>+C30+C44+C51+C58+C63</f>
        <v>10814329</v>
      </c>
      <c r="D64" s="57">
        <f t="shared" ref="D64" si="13">+D30+D44+D51+D58+D63</f>
        <v>14000206.108085308</v>
      </c>
      <c r="E64" s="57">
        <f>E51+E44+E30</f>
        <v>14128636</v>
      </c>
      <c r="F64" s="57">
        <f>F51+F44+F30</f>
        <v>14128636</v>
      </c>
      <c r="G64" s="58">
        <f>C64/F64</f>
        <v>0.76541918129959607</v>
      </c>
      <c r="H64" s="59">
        <f>+H30+H44+H51+H58+H63</f>
        <v>32594473</v>
      </c>
      <c r="I64" s="59">
        <f>+I30+I44+I51+I58+I63</f>
        <v>17710747</v>
      </c>
      <c r="J64" s="59">
        <f>+J30+J44+J51+J58+J63</f>
        <v>14883726</v>
      </c>
      <c r="K64" s="59">
        <f>+K30+K44+K51+K58+K63</f>
        <v>39655705.742429964</v>
      </c>
      <c r="L64" s="59">
        <f>+L30+L44+L51+L58+L63</f>
        <v>39655705.742429964</v>
      </c>
      <c r="M64" s="58">
        <f>IF(H64=0,"-",H64/L64)</f>
        <v>0.82193652564668052</v>
      </c>
    </row>
    <row r="65" spans="2:13" ht="15" customHeight="1" x14ac:dyDescent="0.35">
      <c r="B65" s="60"/>
      <c r="C65" s="61"/>
      <c r="D65" s="62"/>
      <c r="E65" s="63"/>
      <c r="F65" s="63"/>
      <c r="G65" s="64"/>
      <c r="H65" s="65"/>
      <c r="I65" s="65"/>
      <c r="J65" s="65"/>
      <c r="K65" s="65"/>
      <c r="L65" s="65"/>
      <c r="M65" s="64"/>
    </row>
    <row r="66" spans="2:13" x14ac:dyDescent="0.35">
      <c r="B66" s="61"/>
      <c r="C66" s="61"/>
      <c r="D66" s="66"/>
      <c r="E66" s="66"/>
      <c r="F66" s="66"/>
      <c r="G66" s="64"/>
      <c r="H66" s="65"/>
      <c r="I66" s="65"/>
      <c r="J66" s="65"/>
      <c r="K66" s="65"/>
      <c r="L66" s="65"/>
      <c r="M66" s="64"/>
    </row>
    <row r="67" spans="2:13" x14ac:dyDescent="0.35">
      <c r="B67" s="67" t="s">
        <v>50</v>
      </c>
      <c r="C67" s="67"/>
      <c r="L67" s="68"/>
    </row>
    <row r="68" spans="2:13" x14ac:dyDescent="0.35">
      <c r="B68" s="230" t="s">
        <v>51</v>
      </c>
      <c r="C68" s="231"/>
      <c r="D68" s="231"/>
      <c r="E68" s="231"/>
      <c r="F68" s="231"/>
      <c r="G68" s="231"/>
      <c r="H68" s="231"/>
      <c r="I68" s="231"/>
      <c r="J68" s="231"/>
      <c r="K68" s="231"/>
      <c r="L68" s="231"/>
      <c r="M68" s="232"/>
    </row>
    <row r="69" spans="2:13" ht="15" customHeight="1" x14ac:dyDescent="0.35">
      <c r="B69" s="233" t="s">
        <v>52</v>
      </c>
      <c r="C69" s="234"/>
      <c r="D69" s="234"/>
      <c r="E69" s="234"/>
      <c r="F69" s="234"/>
      <c r="G69" s="234"/>
      <c r="H69" s="234"/>
      <c r="I69" s="234"/>
      <c r="J69" s="234"/>
      <c r="K69" s="234"/>
      <c r="L69" s="234"/>
      <c r="M69" s="235"/>
    </row>
    <row r="70" spans="2:13" x14ac:dyDescent="0.35">
      <c r="B70" s="211" t="s">
        <v>53</v>
      </c>
      <c r="C70" s="212"/>
      <c r="D70" s="212"/>
      <c r="E70" s="212"/>
      <c r="F70" s="212"/>
      <c r="G70" s="212"/>
      <c r="H70" s="212"/>
      <c r="I70" s="212"/>
      <c r="J70" s="212"/>
      <c r="K70" s="212"/>
      <c r="L70" s="212"/>
      <c r="M70" s="213"/>
    </row>
    <row r="71" spans="2:13" ht="26.25" customHeight="1" x14ac:dyDescent="0.35">
      <c r="B71" s="214"/>
      <c r="C71" s="215"/>
      <c r="D71" s="215"/>
      <c r="E71" s="215"/>
      <c r="F71" s="215"/>
      <c r="G71" s="215"/>
      <c r="H71" s="215"/>
      <c r="I71" s="215"/>
      <c r="J71" s="215"/>
      <c r="K71" s="215"/>
      <c r="L71" s="215"/>
      <c r="M71" s="216"/>
    </row>
    <row r="72" spans="2:13" ht="28.5" customHeight="1" x14ac:dyDescent="0.35">
      <c r="B72" s="217" t="s">
        <v>54</v>
      </c>
      <c r="C72" s="217"/>
      <c r="D72" s="217"/>
      <c r="E72" s="217"/>
      <c r="F72" s="217"/>
      <c r="G72" s="217"/>
      <c r="H72" s="217"/>
      <c r="I72" s="217"/>
      <c r="J72" s="217"/>
      <c r="K72" s="217"/>
      <c r="L72" s="217"/>
      <c r="M72" s="217"/>
    </row>
  </sheetData>
  <mergeCells count="8">
    <mergeCell ref="B70:M71"/>
    <mergeCell ref="B72:M72"/>
    <mergeCell ref="B5:M6"/>
    <mergeCell ref="B8:M16"/>
    <mergeCell ref="B45:M45"/>
    <mergeCell ref="B52:M52"/>
    <mergeCell ref="B68:M68"/>
    <mergeCell ref="B69:M6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F1937-8475-4E29-AC77-AD56164D9110}">
  <dimension ref="A1:E32"/>
  <sheetViews>
    <sheetView workbookViewId="0">
      <selection activeCell="J23" sqref="J23"/>
    </sheetView>
  </sheetViews>
  <sheetFormatPr defaultRowHeight="14.5" x14ac:dyDescent="0.35"/>
  <cols>
    <col min="1" max="1" width="3.453125" customWidth="1"/>
    <col min="2" max="2" width="62.54296875" style="70" customWidth="1"/>
    <col min="3" max="3" width="21.453125" style="70" customWidth="1"/>
    <col min="4" max="4" width="13" customWidth="1"/>
  </cols>
  <sheetData>
    <row r="1" spans="2:5" x14ac:dyDescent="0.35">
      <c r="B1" s="1" t="s">
        <v>0</v>
      </c>
    </row>
    <row r="2" spans="2:5" x14ac:dyDescent="0.35">
      <c r="B2" s="1" t="s">
        <v>55</v>
      </c>
    </row>
    <row r="3" spans="2:5" x14ac:dyDescent="0.35">
      <c r="B3" s="1" t="s">
        <v>2</v>
      </c>
    </row>
    <row r="4" spans="2:5" x14ac:dyDescent="0.35">
      <c r="B4" s="1"/>
    </row>
    <row r="5" spans="2:5" x14ac:dyDescent="0.35">
      <c r="B5" s="236" t="s">
        <v>56</v>
      </c>
      <c r="C5" s="237"/>
      <c r="D5" s="237"/>
      <c r="E5" s="238"/>
    </row>
    <row r="6" spans="2:5" x14ac:dyDescent="0.35">
      <c r="B6" s="239"/>
      <c r="C6" s="240"/>
      <c r="D6" s="240"/>
      <c r="E6" s="241"/>
    </row>
    <row r="7" spans="2:5" x14ac:dyDescent="0.35">
      <c r="B7" s="242"/>
      <c r="C7" s="243"/>
      <c r="D7" s="243"/>
      <c r="E7" s="244"/>
    </row>
    <row r="9" spans="2:5" x14ac:dyDescent="0.35">
      <c r="B9" s="188" t="s">
        <v>57</v>
      </c>
    </row>
    <row r="10" spans="2:5" x14ac:dyDescent="0.35">
      <c r="B10" s="1"/>
    </row>
    <row r="11" spans="2:5" ht="50.25" customHeight="1" x14ac:dyDescent="0.35">
      <c r="B11" s="72" t="s">
        <v>58</v>
      </c>
      <c r="C11" s="187" t="s">
        <v>59</v>
      </c>
    </row>
    <row r="12" spans="2:5" s="74" customFormat="1" ht="15" customHeight="1" x14ac:dyDescent="0.35">
      <c r="B12" s="245" t="s">
        <v>60</v>
      </c>
      <c r="C12" s="245"/>
    </row>
    <row r="13" spans="2:5" x14ac:dyDescent="0.35">
      <c r="B13" s="75" t="s">
        <v>61</v>
      </c>
      <c r="C13" s="50">
        <v>4764343</v>
      </c>
    </row>
    <row r="14" spans="2:5" x14ac:dyDescent="0.35">
      <c r="B14" s="75" t="s">
        <v>62</v>
      </c>
      <c r="C14" s="50">
        <v>3312730</v>
      </c>
    </row>
    <row r="15" spans="2:5" x14ac:dyDescent="0.35">
      <c r="B15" s="75" t="s">
        <v>28</v>
      </c>
      <c r="C15" s="50">
        <v>8972402</v>
      </c>
    </row>
    <row r="16" spans="2:5" x14ac:dyDescent="0.35">
      <c r="B16" s="75" t="s">
        <v>36</v>
      </c>
      <c r="C16" s="50">
        <v>12150887</v>
      </c>
    </row>
    <row r="17" spans="1:3" x14ac:dyDescent="0.35">
      <c r="B17" s="75" t="s">
        <v>63</v>
      </c>
      <c r="C17" s="50">
        <v>1888025</v>
      </c>
    </row>
    <row r="18" spans="1:3" x14ac:dyDescent="0.35">
      <c r="B18" s="75" t="s">
        <v>64</v>
      </c>
      <c r="C18" s="76"/>
    </row>
    <row r="19" spans="1:3" s="74" customFormat="1" ht="15" customHeight="1" x14ac:dyDescent="0.35">
      <c r="B19" s="77" t="s">
        <v>65</v>
      </c>
      <c r="C19" s="78">
        <f>SUM(C13:C18)</f>
        <v>31088387</v>
      </c>
    </row>
    <row r="20" spans="1:3" s="74" customFormat="1" ht="15" customHeight="1" x14ac:dyDescent="0.35">
      <c r="B20" s="246" t="s">
        <v>66</v>
      </c>
      <c r="C20" s="247"/>
    </row>
    <row r="21" spans="1:3" ht="25" x14ac:dyDescent="0.35">
      <c r="B21" s="69" t="s">
        <v>67</v>
      </c>
      <c r="C21" s="50">
        <v>1506086</v>
      </c>
    </row>
    <row r="22" spans="1:3" ht="15" customHeight="1" x14ac:dyDescent="0.35">
      <c r="B22" s="9" t="s">
        <v>68</v>
      </c>
      <c r="C22" s="50">
        <v>1417271</v>
      </c>
    </row>
    <row r="23" spans="1:3" x14ac:dyDescent="0.35">
      <c r="A23" t="s">
        <v>69</v>
      </c>
      <c r="B23" s="75" t="s">
        <v>70</v>
      </c>
      <c r="C23" s="50">
        <v>989666</v>
      </c>
    </row>
    <row r="24" spans="1:3" x14ac:dyDescent="0.35">
      <c r="B24" s="79" t="s">
        <v>71</v>
      </c>
      <c r="C24" s="50">
        <v>673088</v>
      </c>
    </row>
    <row r="25" spans="1:3" x14ac:dyDescent="0.35">
      <c r="B25" s="75" t="s">
        <v>72</v>
      </c>
      <c r="C25" s="50">
        <v>1732319</v>
      </c>
    </row>
    <row r="26" spans="1:3" s="74" customFormat="1" ht="15" customHeight="1" x14ac:dyDescent="0.35">
      <c r="B26" s="77" t="s">
        <v>73</v>
      </c>
      <c r="C26" s="80">
        <f>SUM(C21:C25)</f>
        <v>6318430</v>
      </c>
    </row>
    <row r="27" spans="1:3" s="74" customFormat="1" ht="150.75" customHeight="1" x14ac:dyDescent="0.35">
      <c r="B27" s="81" t="s">
        <v>74</v>
      </c>
      <c r="C27" s="82">
        <f>+C19+C26</f>
        <v>37406817</v>
      </c>
    </row>
    <row r="28" spans="1:3" x14ac:dyDescent="0.35">
      <c r="B28" s="83"/>
      <c r="C28" s="83"/>
    </row>
    <row r="29" spans="1:3" s="74" customFormat="1" ht="15" customHeight="1" x14ac:dyDescent="0.35">
      <c r="B29" s="84"/>
      <c r="C29" s="84"/>
    </row>
    <row r="30" spans="1:3" s="74" customFormat="1" ht="15" customHeight="1" x14ac:dyDescent="0.3">
      <c r="B30" s="130" t="s">
        <v>75</v>
      </c>
      <c r="C30" s="84"/>
    </row>
    <row r="31" spans="1:3" ht="25" x14ac:dyDescent="0.35">
      <c r="B31" s="73" t="s">
        <v>76</v>
      </c>
      <c r="C31" s="73" t="s">
        <v>77</v>
      </c>
    </row>
    <row r="32" spans="1:3" s="74" customFormat="1" ht="150.75" customHeight="1" x14ac:dyDescent="0.35">
      <c r="B32" s="85" t="s">
        <v>74</v>
      </c>
      <c r="C32" s="86">
        <f>C27</f>
        <v>37406817</v>
      </c>
    </row>
  </sheetData>
  <mergeCells count="3">
    <mergeCell ref="B5:E7"/>
    <mergeCell ref="B12:C12"/>
    <mergeCell ref="B20:C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5691A-300C-4563-A216-3B743FE6DC5C}">
  <dimension ref="B1:R40"/>
  <sheetViews>
    <sheetView topLeftCell="A7" workbookViewId="0">
      <selection activeCell="D34" sqref="D34"/>
    </sheetView>
  </sheetViews>
  <sheetFormatPr defaultRowHeight="14.5" x14ac:dyDescent="0.35"/>
  <cols>
    <col min="1" max="1" width="3.54296875" customWidth="1"/>
    <col min="2" max="2" width="18.81640625" style="74" customWidth="1"/>
    <col min="3" max="3" width="22.26953125" customWidth="1"/>
    <col min="4" max="4" width="24.1796875" customWidth="1"/>
    <col min="5" max="5" width="18.81640625" customWidth="1"/>
    <col min="6" max="6" width="18.54296875" customWidth="1"/>
    <col min="7" max="7" width="43" customWidth="1"/>
    <col min="8" max="8" width="3.453125" customWidth="1"/>
    <col min="9" max="9" width="31.81640625" customWidth="1"/>
    <col min="10" max="10" width="11.54296875" customWidth="1"/>
    <col min="11" max="12" width="12.453125" customWidth="1"/>
    <col min="13" max="15" width="18.7265625" customWidth="1"/>
    <col min="16" max="16" width="64.54296875" bestFit="1" customWidth="1"/>
    <col min="17" max="17" width="58" bestFit="1" customWidth="1"/>
    <col min="18" max="18" width="66" bestFit="1" customWidth="1"/>
    <col min="19" max="19" width="12.453125" customWidth="1"/>
  </cols>
  <sheetData>
    <row r="1" spans="2:18" x14ac:dyDescent="0.35">
      <c r="B1" s="87" t="s">
        <v>0</v>
      </c>
    </row>
    <row r="2" spans="2:18" x14ac:dyDescent="0.35">
      <c r="B2" s="87" t="s">
        <v>78</v>
      </c>
    </row>
    <row r="3" spans="2:18" x14ac:dyDescent="0.35">
      <c r="B3" s="87" t="s">
        <v>2</v>
      </c>
    </row>
    <row r="4" spans="2:18" x14ac:dyDescent="0.35">
      <c r="B4" s="87"/>
    </row>
    <row r="5" spans="2:18" ht="15" customHeight="1" x14ac:dyDescent="0.35">
      <c r="B5" s="248" t="s">
        <v>79</v>
      </c>
      <c r="C5" s="248"/>
      <c r="D5" s="248"/>
      <c r="E5" s="248"/>
      <c r="F5" s="248"/>
      <c r="G5" s="248"/>
    </row>
    <row r="6" spans="2:18" x14ac:dyDescent="0.35">
      <c r="B6" s="248"/>
      <c r="C6" s="248"/>
      <c r="D6" s="248"/>
      <c r="E6" s="248"/>
      <c r="F6" s="248"/>
      <c r="G6" s="248"/>
    </row>
    <row r="7" spans="2:18" x14ac:dyDescent="0.35">
      <c r="B7" s="248"/>
      <c r="C7" s="248"/>
      <c r="D7" s="248"/>
      <c r="E7" s="248"/>
      <c r="F7" s="248"/>
      <c r="G7" s="248"/>
    </row>
    <row r="8" spans="2:18" x14ac:dyDescent="0.35">
      <c r="B8" s="248"/>
      <c r="C8" s="248"/>
      <c r="D8" s="248"/>
      <c r="E8" s="248"/>
      <c r="F8" s="248"/>
      <c r="G8" s="248"/>
    </row>
    <row r="9" spans="2:18" x14ac:dyDescent="0.35">
      <c r="B9" s="248"/>
      <c r="C9" s="248"/>
      <c r="D9" s="248"/>
      <c r="E9" s="248"/>
      <c r="F9" s="248"/>
      <c r="G9" s="248"/>
    </row>
    <row r="11" spans="2:18" ht="18" x14ac:dyDescent="0.4">
      <c r="B11" s="186" t="s">
        <v>80</v>
      </c>
      <c r="C11" s="88"/>
      <c r="D11" s="89"/>
      <c r="E11" s="89"/>
      <c r="F11" s="89"/>
      <c r="G11" s="89"/>
      <c r="I11" s="90" t="s">
        <v>81</v>
      </c>
    </row>
    <row r="12" spans="2:18" ht="18" x14ac:dyDescent="0.4">
      <c r="C12" s="91"/>
      <c r="D12" s="92"/>
      <c r="E12" s="92"/>
      <c r="F12" s="92"/>
      <c r="G12" s="92"/>
      <c r="I12" s="93"/>
    </row>
    <row r="13" spans="2:18" s="74" customFormat="1" ht="15" customHeight="1" x14ac:dyDescent="0.35">
      <c r="B13" s="94" t="s">
        <v>82</v>
      </c>
      <c r="C13" s="95" t="s">
        <v>83</v>
      </c>
      <c r="D13" s="95" t="s">
        <v>84</v>
      </c>
      <c r="E13" s="95" t="s">
        <v>85</v>
      </c>
      <c r="F13" s="95" t="s">
        <v>86</v>
      </c>
      <c r="G13" s="95" t="s">
        <v>87</v>
      </c>
      <c r="I13" s="96" t="s">
        <v>88</v>
      </c>
      <c r="J13" s="95" t="s">
        <v>89</v>
      </c>
      <c r="K13" s="95" t="s">
        <v>90</v>
      </c>
      <c r="L13" s="95" t="s">
        <v>91</v>
      </c>
      <c r="M13" s="95" t="s">
        <v>92</v>
      </c>
      <c r="N13" s="95" t="s">
        <v>93</v>
      </c>
      <c r="O13" s="95" t="s">
        <v>94</v>
      </c>
      <c r="P13" s="95" t="s">
        <v>95</v>
      </c>
      <c r="Q13" s="95" t="s">
        <v>96</v>
      </c>
      <c r="R13" s="95" t="s">
        <v>97</v>
      </c>
    </row>
    <row r="14" spans="2:18" ht="27" x14ac:dyDescent="0.35">
      <c r="B14" s="97" t="s">
        <v>98</v>
      </c>
      <c r="C14" s="98"/>
      <c r="D14" s="99"/>
      <c r="E14" s="99"/>
      <c r="F14" s="99"/>
      <c r="G14" s="100"/>
      <c r="I14" s="101" t="s">
        <v>99</v>
      </c>
      <c r="J14" s="102"/>
      <c r="K14" s="102"/>
      <c r="L14" s="102"/>
      <c r="M14" s="102">
        <v>1157810</v>
      </c>
      <c r="N14" s="102">
        <v>1836138</v>
      </c>
      <c r="O14" s="102">
        <v>2220590</v>
      </c>
      <c r="P14" s="102">
        <v>824815</v>
      </c>
      <c r="Q14" s="102">
        <v>167681</v>
      </c>
      <c r="R14" s="102">
        <v>3930748</v>
      </c>
    </row>
    <row r="15" spans="2:18" s="74" customFormat="1" ht="27" x14ac:dyDescent="0.25">
      <c r="B15" s="97" t="s">
        <v>100</v>
      </c>
      <c r="C15" s="103"/>
      <c r="D15" s="104"/>
      <c r="E15" s="104"/>
      <c r="F15" s="104"/>
      <c r="G15" s="105"/>
      <c r="I15" s="106" t="s">
        <v>101</v>
      </c>
      <c r="J15" s="107"/>
      <c r="K15" s="107"/>
      <c r="L15" s="107"/>
      <c r="M15" s="107" t="s">
        <v>102</v>
      </c>
      <c r="N15" s="107" t="s">
        <v>102</v>
      </c>
      <c r="O15" s="107" t="s">
        <v>102</v>
      </c>
      <c r="P15" s="108" t="s">
        <v>103</v>
      </c>
      <c r="Q15" s="108" t="s">
        <v>103</v>
      </c>
      <c r="R15" s="108" t="s">
        <v>103</v>
      </c>
    </row>
    <row r="16" spans="2:18" ht="27" x14ac:dyDescent="0.35">
      <c r="B16" s="97" t="s">
        <v>104</v>
      </c>
      <c r="C16" s="98"/>
      <c r="D16" s="99"/>
      <c r="E16" s="99"/>
      <c r="F16" s="99"/>
      <c r="G16" s="100"/>
      <c r="I16" s="106" t="s">
        <v>105</v>
      </c>
      <c r="J16" s="107"/>
      <c r="K16" s="107"/>
      <c r="L16" s="107"/>
      <c r="M16" s="109" t="s">
        <v>106</v>
      </c>
      <c r="N16" s="109" t="s">
        <v>107</v>
      </c>
      <c r="O16" s="109" t="s">
        <v>108</v>
      </c>
      <c r="P16" s="110" t="s">
        <v>109</v>
      </c>
      <c r="Q16" s="111" t="s">
        <v>110</v>
      </c>
      <c r="R16" s="111" t="s">
        <v>110</v>
      </c>
    </row>
    <row r="17" spans="2:18" ht="28" x14ac:dyDescent="0.35">
      <c r="B17" s="112" t="s">
        <v>111</v>
      </c>
      <c r="C17" s="113"/>
      <c r="D17" s="114"/>
      <c r="E17" s="114"/>
      <c r="F17" s="114"/>
      <c r="G17" s="115"/>
      <c r="I17" s="116"/>
    </row>
    <row r="18" spans="2:18" ht="16.5" customHeight="1" x14ac:dyDescent="0.35">
      <c r="B18" s="97" t="s">
        <v>112</v>
      </c>
      <c r="C18" s="103" t="s">
        <v>102</v>
      </c>
      <c r="D18" s="99">
        <v>4591713.3</v>
      </c>
      <c r="E18" s="99">
        <v>6836163</v>
      </c>
      <c r="F18" s="99">
        <v>6681815</v>
      </c>
      <c r="G18" s="117">
        <f>D18/F18</f>
        <v>0.68719551499106157</v>
      </c>
      <c r="I18" s="116" t="s">
        <v>50</v>
      </c>
    </row>
    <row r="19" spans="2:18" ht="27" x14ac:dyDescent="0.35">
      <c r="B19" s="97" t="s">
        <v>113</v>
      </c>
      <c r="C19" s="103" t="s">
        <v>102</v>
      </c>
      <c r="D19" s="99">
        <v>11538129.300000001</v>
      </c>
      <c r="E19" s="99">
        <v>13652726</v>
      </c>
      <c r="F19" s="99">
        <v>13363630</v>
      </c>
      <c r="G19" s="117">
        <f t="shared" ref="G19:G24" si="0">D19/F19</f>
        <v>0.86339784175407441</v>
      </c>
      <c r="I19" s="233" t="s">
        <v>114</v>
      </c>
      <c r="J19" s="234"/>
      <c r="K19" s="234"/>
      <c r="L19" s="234"/>
      <c r="M19" s="234"/>
      <c r="N19" s="234"/>
      <c r="O19" s="234"/>
      <c r="P19" s="234"/>
      <c r="Q19" s="234"/>
      <c r="R19" s="235"/>
    </row>
    <row r="20" spans="2:18" ht="16.5" customHeight="1" x14ac:dyDescent="0.35">
      <c r="B20" s="97" t="s">
        <v>115</v>
      </c>
      <c r="C20" s="103" t="s">
        <v>102</v>
      </c>
      <c r="D20" s="99">
        <v>33088417</v>
      </c>
      <c r="E20" s="99">
        <v>20466080</v>
      </c>
      <c r="F20" s="118">
        <v>20021823</v>
      </c>
      <c r="G20" s="117">
        <f t="shared" si="0"/>
        <v>1.6526175963097867</v>
      </c>
      <c r="I20" s="233" t="s">
        <v>116</v>
      </c>
      <c r="J20" s="234"/>
      <c r="K20" s="234"/>
      <c r="L20" s="234"/>
      <c r="M20" s="234"/>
      <c r="N20" s="234"/>
      <c r="O20" s="234"/>
      <c r="P20" s="234"/>
      <c r="Q20" s="234"/>
      <c r="R20" s="235"/>
    </row>
    <row r="21" spans="2:18" ht="16.5" customHeight="1" x14ac:dyDescent="0.35">
      <c r="B21" s="112" t="s">
        <v>117</v>
      </c>
      <c r="C21" s="113"/>
      <c r="D21" s="114">
        <f>SUM(D18:D20)</f>
        <v>49218259.600000001</v>
      </c>
      <c r="E21" s="114">
        <f>SUM(E18:E20)</f>
        <v>40954969</v>
      </c>
      <c r="F21" s="114">
        <f>SUM(F18:F20)</f>
        <v>40067268</v>
      </c>
      <c r="G21" s="119">
        <f>D21/F21</f>
        <v>1.2283907053508116</v>
      </c>
    </row>
    <row r="22" spans="2:18" ht="27" x14ac:dyDescent="0.35">
      <c r="B22" s="97" t="s">
        <v>118</v>
      </c>
      <c r="C22" s="120" t="s">
        <v>102</v>
      </c>
      <c r="D22" s="99">
        <v>12393009</v>
      </c>
      <c r="E22" s="99">
        <v>9742796.3000000007</v>
      </c>
      <c r="F22" s="99">
        <v>9742796.3000000007</v>
      </c>
      <c r="G22" s="117">
        <f t="shared" si="0"/>
        <v>1.2720176649900807</v>
      </c>
    </row>
    <row r="23" spans="2:18" ht="27" x14ac:dyDescent="0.35">
      <c r="B23" s="97" t="s">
        <v>119</v>
      </c>
      <c r="C23" s="120" t="s">
        <v>102</v>
      </c>
      <c r="D23" s="99">
        <v>12902023</v>
      </c>
      <c r="E23" s="99">
        <v>9213439.3000000007</v>
      </c>
      <c r="F23" s="99">
        <v>9213439.3000000007</v>
      </c>
      <c r="G23" s="117">
        <f t="shared" si="0"/>
        <v>1.4003481848520996</v>
      </c>
    </row>
    <row r="24" spans="2:18" ht="27" x14ac:dyDescent="0.35">
      <c r="B24" s="97" t="s">
        <v>120</v>
      </c>
      <c r="C24" s="120" t="s">
        <v>102</v>
      </c>
      <c r="D24" s="99">
        <v>18153889</v>
      </c>
      <c r="E24" s="99">
        <v>8538383</v>
      </c>
      <c r="F24" s="99">
        <f>8538383+5346176</f>
        <v>13884559</v>
      </c>
      <c r="G24" s="117">
        <f t="shared" si="0"/>
        <v>1.307487619880473</v>
      </c>
    </row>
    <row r="25" spans="2:18" ht="16.5" customHeight="1" x14ac:dyDescent="0.35">
      <c r="B25" s="112" t="s">
        <v>121</v>
      </c>
      <c r="C25" s="113"/>
      <c r="D25" s="114">
        <f>SUM(D22:D24)</f>
        <v>43448921</v>
      </c>
      <c r="E25" s="114">
        <f>SUM(E22:E24)</f>
        <v>27494618.600000001</v>
      </c>
      <c r="F25" s="114">
        <f>SUM(F22:F24)</f>
        <v>32840794.600000001</v>
      </c>
      <c r="G25" s="119">
        <f>D25/F25</f>
        <v>1.3230167396741368</v>
      </c>
    </row>
    <row r="26" spans="2:18" x14ac:dyDescent="0.35">
      <c r="B26" s="103">
        <v>2018</v>
      </c>
      <c r="C26" s="120" t="s">
        <v>122</v>
      </c>
      <c r="D26" s="99">
        <v>10809555</v>
      </c>
      <c r="E26" s="99">
        <v>16509650.300000001</v>
      </c>
      <c r="F26" s="99">
        <v>16509651</v>
      </c>
      <c r="G26" s="117">
        <f t="shared" ref="G26:G35" si="1">D26/F26</f>
        <v>0.65474158115153369</v>
      </c>
    </row>
    <row r="27" spans="2:18" x14ac:dyDescent="0.35">
      <c r="B27" s="103">
        <v>2019</v>
      </c>
      <c r="C27" s="121" t="s">
        <v>122</v>
      </c>
      <c r="D27" s="122">
        <v>27117988.980000004</v>
      </c>
      <c r="E27" s="99">
        <v>16509650.300000001</v>
      </c>
      <c r="F27" s="99">
        <v>16406931</v>
      </c>
      <c r="G27" s="121">
        <f t="shared" si="1"/>
        <v>1.652837388052647</v>
      </c>
    </row>
    <row r="28" spans="2:18" x14ac:dyDescent="0.35">
      <c r="B28" s="103">
        <v>2020</v>
      </c>
      <c r="C28" s="121" t="s">
        <v>122</v>
      </c>
      <c r="D28" s="122">
        <v>15576299.43</v>
      </c>
      <c r="E28" s="99">
        <v>16509650</v>
      </c>
      <c r="F28" s="99">
        <v>16468775</v>
      </c>
      <c r="G28" s="121">
        <f t="shared" si="1"/>
        <v>0.94580801729333241</v>
      </c>
    </row>
    <row r="29" spans="2:18" x14ac:dyDescent="0.35">
      <c r="B29" s="103">
        <v>2021</v>
      </c>
      <c r="C29" s="121" t="s">
        <v>122</v>
      </c>
      <c r="D29" s="123">
        <v>15707967</v>
      </c>
      <c r="E29" s="99">
        <v>16509650</v>
      </c>
      <c r="F29" s="99">
        <v>17373486</v>
      </c>
      <c r="G29" s="121">
        <f t="shared" si="1"/>
        <v>0.90413443795908321</v>
      </c>
    </row>
    <row r="30" spans="2:18" ht="27.75" customHeight="1" x14ac:dyDescent="0.35">
      <c r="B30" s="112" t="s">
        <v>123</v>
      </c>
      <c r="C30" s="124"/>
      <c r="D30" s="125">
        <f>SUM(D26:D29)</f>
        <v>69211810.409999996</v>
      </c>
      <c r="E30" s="125">
        <f>SUM(E26:E29)</f>
        <v>66038600.600000001</v>
      </c>
      <c r="F30" s="125">
        <f>SUM(F26:F29)</f>
        <v>66758843</v>
      </c>
      <c r="G30" s="126">
        <f t="shared" si="1"/>
        <v>1.0367437076463413</v>
      </c>
    </row>
    <row r="31" spans="2:18" x14ac:dyDescent="0.35">
      <c r="B31" s="103">
        <v>2022</v>
      </c>
      <c r="C31" s="120" t="s">
        <v>122</v>
      </c>
      <c r="D31" s="99">
        <v>12403825</v>
      </c>
      <c r="E31" s="99">
        <v>14059426.312123252</v>
      </c>
      <c r="F31" s="99">
        <v>13745824</v>
      </c>
      <c r="G31" s="117">
        <f t="shared" si="1"/>
        <v>0.90237042173681259</v>
      </c>
    </row>
    <row r="32" spans="2:18" ht="16.5" customHeight="1" x14ac:dyDescent="0.35">
      <c r="B32" s="103">
        <v>2023</v>
      </c>
      <c r="C32" s="121" t="s">
        <v>122</v>
      </c>
      <c r="D32" s="99">
        <v>15488281</v>
      </c>
      <c r="E32" s="99">
        <v>14059426.312123252</v>
      </c>
      <c r="F32" s="99">
        <v>14127406</v>
      </c>
      <c r="G32" s="117">
        <f t="shared" si="1"/>
        <v>1.0963287244664732</v>
      </c>
    </row>
    <row r="33" spans="2:7" ht="16.5" customHeight="1" x14ac:dyDescent="0.35">
      <c r="B33" s="103">
        <v>2024</v>
      </c>
      <c r="C33" s="121" t="s">
        <v>122</v>
      </c>
      <c r="D33" s="99">
        <v>17414657</v>
      </c>
      <c r="E33" s="99">
        <v>14059426.312123252</v>
      </c>
      <c r="F33" s="99">
        <v>14127406</v>
      </c>
      <c r="G33" s="117">
        <f t="shared" si="1"/>
        <v>1.2326860996279148</v>
      </c>
    </row>
    <row r="34" spans="2:7" x14ac:dyDescent="0.35">
      <c r="B34" s="103">
        <v>2025</v>
      </c>
      <c r="C34" s="121" t="s">
        <v>122</v>
      </c>
      <c r="D34" s="99">
        <v>10814329</v>
      </c>
      <c r="E34" s="99">
        <v>14059426.312123252</v>
      </c>
      <c r="F34" s="99">
        <v>14127406</v>
      </c>
      <c r="G34" s="117">
        <f t="shared" si="1"/>
        <v>0.76548582237956497</v>
      </c>
    </row>
    <row r="35" spans="2:7" ht="28" x14ac:dyDescent="0.35">
      <c r="B35" s="112" t="s">
        <v>124</v>
      </c>
      <c r="C35" s="124"/>
      <c r="D35" s="125">
        <f>SUM(D31:D34)</f>
        <v>56121092</v>
      </c>
      <c r="E35" s="125">
        <f>SUM(E31:E34)</f>
        <v>56237705.248493008</v>
      </c>
      <c r="F35" s="125">
        <f>SUM(F31:F34)</f>
        <v>56128042</v>
      </c>
      <c r="G35" s="126">
        <f t="shared" si="1"/>
        <v>0.99987617597635059</v>
      </c>
    </row>
    <row r="36" spans="2:7" ht="16.5" customHeight="1" x14ac:dyDescent="0.35">
      <c r="B36" s="127"/>
      <c r="C36" s="128"/>
      <c r="D36" s="118"/>
      <c r="E36" s="118"/>
      <c r="F36" s="118"/>
      <c r="G36" s="129"/>
    </row>
    <row r="37" spans="2:7" x14ac:dyDescent="0.35">
      <c r="B37" s="116" t="s">
        <v>50</v>
      </c>
    </row>
    <row r="38" spans="2:7" ht="29.25" customHeight="1" x14ac:dyDescent="0.35">
      <c r="B38" s="249" t="s">
        <v>125</v>
      </c>
      <c r="C38" s="249"/>
      <c r="D38" s="249"/>
      <c r="E38" s="249"/>
      <c r="F38" s="249"/>
      <c r="G38" s="249"/>
    </row>
    <row r="39" spans="2:7" ht="29.25" customHeight="1" x14ac:dyDescent="0.35">
      <c r="B39" s="249" t="s">
        <v>126</v>
      </c>
      <c r="C39" s="249"/>
      <c r="D39" s="249"/>
      <c r="E39" s="249"/>
      <c r="F39" s="249"/>
      <c r="G39" s="249"/>
    </row>
    <row r="40" spans="2:7" ht="15" customHeight="1" x14ac:dyDescent="0.35">
      <c r="B40" s="217" t="s">
        <v>127</v>
      </c>
      <c r="C40" s="217"/>
      <c r="D40" s="217"/>
      <c r="E40" s="217"/>
      <c r="F40" s="217"/>
      <c r="G40" s="217"/>
    </row>
  </sheetData>
  <mergeCells count="6">
    <mergeCell ref="B40:G40"/>
    <mergeCell ref="B5:G9"/>
    <mergeCell ref="I19:R19"/>
    <mergeCell ref="I20:R20"/>
    <mergeCell ref="B38:G38"/>
    <mergeCell ref="B39:G39"/>
  </mergeCells>
  <hyperlinks>
    <hyperlink ref="P16" r:id="rId1" xr:uid="{FDB9325E-221C-49BA-BB2A-D0CBA0FBB8ED}"/>
    <hyperlink ref="Q16" r:id="rId2" xr:uid="{2B806365-4646-4CB9-A99A-04846D8EE30C}"/>
    <hyperlink ref="R16" r:id="rId3" xr:uid="{ADB42E99-7EE6-48F4-8076-1215F2AAD79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3B318-952B-4D0B-B8FC-157471DFBBAD}">
  <dimension ref="A1:S31"/>
  <sheetViews>
    <sheetView topLeftCell="A6" workbookViewId="0">
      <selection activeCell="S17" sqref="S17"/>
    </sheetView>
  </sheetViews>
  <sheetFormatPr defaultRowHeight="14.5" x14ac:dyDescent="0.35"/>
  <cols>
    <col min="1" max="1" width="4.453125" customWidth="1"/>
    <col min="2" max="2" width="44.453125" customWidth="1"/>
    <col min="3" max="4" width="11.54296875" customWidth="1"/>
    <col min="5" max="5" width="11.453125" customWidth="1"/>
    <col min="6" max="7" width="11.54296875" customWidth="1"/>
    <col min="8" max="8" width="11.81640625" customWidth="1"/>
    <col min="9" max="9" width="12.1796875" customWidth="1"/>
    <col min="10" max="10" width="12.453125" customWidth="1"/>
    <col min="11" max="11" width="12" customWidth="1"/>
    <col min="12" max="12" width="11" customWidth="1"/>
    <col min="13" max="17" width="12" customWidth="1"/>
    <col min="18" max="19" width="11.54296875" customWidth="1"/>
  </cols>
  <sheetData>
    <row r="1" spans="1:19" x14ac:dyDescent="0.35">
      <c r="B1" s="1" t="s">
        <v>0</v>
      </c>
    </row>
    <row r="2" spans="1:19" x14ac:dyDescent="0.35">
      <c r="B2" s="1" t="s">
        <v>128</v>
      </c>
    </row>
    <row r="3" spans="1:19" x14ac:dyDescent="0.35">
      <c r="B3" s="1" t="s">
        <v>2</v>
      </c>
    </row>
    <row r="4" spans="1:19" x14ac:dyDescent="0.35">
      <c r="B4" s="1"/>
    </row>
    <row r="5" spans="1:19" ht="15" customHeight="1" x14ac:dyDescent="0.35">
      <c r="B5" s="190" t="s">
        <v>129</v>
      </c>
      <c r="C5" s="190"/>
      <c r="D5" s="190"/>
      <c r="E5" s="190"/>
      <c r="F5" s="190"/>
      <c r="G5" s="190"/>
      <c r="H5" s="190"/>
      <c r="I5" s="190"/>
      <c r="J5" s="190"/>
      <c r="K5" s="190"/>
    </row>
    <row r="6" spans="1:19" ht="15" customHeight="1" x14ac:dyDescent="0.35">
      <c r="B6" s="190"/>
      <c r="C6" s="190"/>
      <c r="D6" s="190"/>
      <c r="E6" s="190"/>
      <c r="F6" s="190"/>
      <c r="G6" s="190"/>
      <c r="H6" s="190"/>
      <c r="I6" s="190"/>
      <c r="J6" s="190"/>
      <c r="K6" s="190"/>
    </row>
    <row r="7" spans="1:19" ht="27.75" customHeight="1" x14ac:dyDescent="0.35">
      <c r="B7" s="190"/>
      <c r="C7" s="190"/>
      <c r="D7" s="190"/>
      <c r="E7" s="190"/>
      <c r="F7" s="190"/>
      <c r="G7" s="190"/>
      <c r="H7" s="190"/>
      <c r="I7" s="190"/>
      <c r="J7" s="190"/>
      <c r="K7" s="190"/>
    </row>
    <row r="8" spans="1:19" x14ac:dyDescent="0.35">
      <c r="B8" s="70"/>
      <c r="C8" s="70"/>
      <c r="D8" s="70"/>
      <c r="E8" s="70"/>
      <c r="F8" s="70"/>
      <c r="G8" s="70"/>
      <c r="H8" s="70"/>
      <c r="I8" s="70"/>
      <c r="J8" s="70"/>
      <c r="K8" s="70"/>
      <c r="L8" s="70"/>
    </row>
    <row r="9" spans="1:19" x14ac:dyDescent="0.35">
      <c r="A9" s="90"/>
      <c r="B9" s="130" t="s">
        <v>130</v>
      </c>
      <c r="D9" s="93"/>
      <c r="E9" s="93"/>
      <c r="F9" s="131"/>
      <c r="G9" s="131"/>
      <c r="H9" s="131"/>
      <c r="I9" s="131"/>
      <c r="J9" s="131"/>
      <c r="K9" s="131"/>
      <c r="L9" s="131"/>
    </row>
    <row r="10" spans="1:19" x14ac:dyDescent="0.35">
      <c r="B10" s="93"/>
      <c r="C10" s="93"/>
      <c r="D10" s="93"/>
      <c r="E10" s="93"/>
      <c r="F10" s="131"/>
      <c r="G10" s="131"/>
      <c r="H10" s="131"/>
      <c r="I10" s="131"/>
      <c r="J10" s="131"/>
      <c r="K10" s="131"/>
      <c r="L10" s="131"/>
    </row>
    <row r="11" spans="1:19" ht="28" x14ac:dyDescent="0.35">
      <c r="B11" s="132" t="s">
        <v>131</v>
      </c>
      <c r="C11" s="94" t="s">
        <v>89</v>
      </c>
      <c r="D11" s="94" t="s">
        <v>90</v>
      </c>
      <c r="E11" s="95" t="s">
        <v>91</v>
      </c>
      <c r="F11" s="95" t="s">
        <v>92</v>
      </c>
      <c r="G11" s="95" t="s">
        <v>93</v>
      </c>
      <c r="H11" s="95" t="s">
        <v>94</v>
      </c>
      <c r="I11" s="95" t="s">
        <v>95</v>
      </c>
      <c r="J11" s="95" t="s">
        <v>96</v>
      </c>
      <c r="K11" s="95" t="s">
        <v>132</v>
      </c>
      <c r="L11" s="95">
        <v>2018</v>
      </c>
      <c r="M11" s="95">
        <v>2019</v>
      </c>
      <c r="N11" s="133">
        <v>2020</v>
      </c>
      <c r="O11" s="133">
        <v>2021</v>
      </c>
      <c r="P11" s="133">
        <v>2022</v>
      </c>
      <c r="Q11" s="133">
        <v>2023</v>
      </c>
      <c r="R11" s="133">
        <v>2024</v>
      </c>
      <c r="S11" s="133">
        <v>2025</v>
      </c>
    </row>
    <row r="12" spans="1:19" ht="25" x14ac:dyDescent="0.35">
      <c r="B12" s="75" t="s">
        <v>133</v>
      </c>
      <c r="C12" s="134" t="s">
        <v>134</v>
      </c>
      <c r="D12" s="134" t="s">
        <v>134</v>
      </c>
      <c r="E12" s="134" t="s">
        <v>134</v>
      </c>
      <c r="F12" s="135">
        <v>5749523</v>
      </c>
      <c r="G12" s="135">
        <v>13374267</v>
      </c>
      <c r="H12" s="135">
        <v>35309007</v>
      </c>
      <c r="I12" s="135">
        <v>12393008</v>
      </c>
      <c r="J12" s="135">
        <v>12847602</v>
      </c>
      <c r="K12" s="135">
        <v>18279802</v>
      </c>
      <c r="L12" s="135">
        <v>10809554.749999477</v>
      </c>
      <c r="M12" s="136">
        <v>27117988.980000004</v>
      </c>
      <c r="N12" s="136">
        <v>15576299</v>
      </c>
      <c r="O12" s="136">
        <v>13839244.439999999</v>
      </c>
      <c r="P12" s="136">
        <v>12403825</v>
      </c>
      <c r="Q12" s="136">
        <v>15488281</v>
      </c>
      <c r="R12" s="136">
        <v>17414657</v>
      </c>
      <c r="S12" s="136">
        <v>10814329</v>
      </c>
    </row>
    <row r="13" spans="1:19" ht="25" x14ac:dyDescent="0.35">
      <c r="B13" s="75" t="s">
        <v>135</v>
      </c>
      <c r="C13" s="134" t="s">
        <v>134</v>
      </c>
      <c r="D13" s="134" t="s">
        <v>134</v>
      </c>
      <c r="E13" s="134" t="s">
        <v>134</v>
      </c>
      <c r="F13" s="135">
        <v>33603</v>
      </c>
      <c r="G13" s="135">
        <v>78165</v>
      </c>
      <c r="H13" s="135">
        <v>206362</v>
      </c>
      <c r="I13" s="135">
        <v>72430</v>
      </c>
      <c r="J13" s="135">
        <v>75087</v>
      </c>
      <c r="K13" s="135">
        <v>106835</v>
      </c>
      <c r="L13" s="135">
        <v>63176</v>
      </c>
      <c r="M13" s="136">
        <v>158161</v>
      </c>
      <c r="N13" s="136">
        <v>90846</v>
      </c>
      <c r="O13" s="136">
        <v>80715</v>
      </c>
      <c r="P13" s="136">
        <v>72343</v>
      </c>
      <c r="Q13" s="136">
        <v>90333</v>
      </c>
      <c r="R13" s="136">
        <v>101568</v>
      </c>
      <c r="S13" s="136">
        <v>63073</v>
      </c>
    </row>
    <row r="14" spans="1:19" ht="25" x14ac:dyDescent="0.35">
      <c r="B14" s="75" t="s">
        <v>136</v>
      </c>
      <c r="C14" s="134" t="s">
        <v>134</v>
      </c>
      <c r="D14" s="134" t="s">
        <v>134</v>
      </c>
      <c r="E14" s="134" t="s">
        <v>134</v>
      </c>
      <c r="F14" s="135">
        <v>6472</v>
      </c>
      <c r="G14" s="135">
        <v>15055</v>
      </c>
      <c r="H14" s="135">
        <v>39747</v>
      </c>
      <c r="I14" s="135">
        <v>13951</v>
      </c>
      <c r="J14" s="135">
        <v>14462</v>
      </c>
      <c r="K14" s="135">
        <v>20577</v>
      </c>
      <c r="L14" s="135">
        <v>12168</v>
      </c>
      <c r="M14" s="136">
        <v>30463</v>
      </c>
      <c r="N14" s="136">
        <v>17805</v>
      </c>
      <c r="O14" s="136">
        <v>15925</v>
      </c>
      <c r="P14" s="136">
        <v>14141</v>
      </c>
      <c r="Q14" s="136">
        <v>18236</v>
      </c>
      <c r="R14" s="136">
        <v>21492</v>
      </c>
      <c r="S14" s="136">
        <v>13347</v>
      </c>
    </row>
    <row r="15" spans="1:19" ht="25" x14ac:dyDescent="0.35">
      <c r="B15" s="75" t="s">
        <v>137</v>
      </c>
      <c r="C15" s="134" t="s">
        <v>134</v>
      </c>
      <c r="D15" s="134" t="s">
        <v>134</v>
      </c>
      <c r="E15" s="134" t="s">
        <v>134</v>
      </c>
      <c r="F15" s="135">
        <v>35877</v>
      </c>
      <c r="G15" s="135">
        <v>83456</v>
      </c>
      <c r="H15" s="135">
        <v>220505</v>
      </c>
      <c r="I15" s="135">
        <v>77333</v>
      </c>
      <c r="J15" s="135">
        <v>80170</v>
      </c>
      <c r="K15" s="135">
        <v>114067</v>
      </c>
      <c r="L15" s="135">
        <v>67452</v>
      </c>
      <c r="M15" s="136">
        <v>187380</v>
      </c>
      <c r="N15" s="136">
        <v>107629</v>
      </c>
      <c r="O15" s="136">
        <v>89712</v>
      </c>
      <c r="P15" s="136">
        <v>77667</v>
      </c>
      <c r="Q15" s="136">
        <v>82199</v>
      </c>
      <c r="R15" s="136">
        <v>92423</v>
      </c>
      <c r="S15" s="136">
        <v>57394</v>
      </c>
    </row>
    <row r="16" spans="1:19" ht="25" x14ac:dyDescent="0.35">
      <c r="B16" s="75" t="s">
        <v>138</v>
      </c>
      <c r="C16" s="134" t="s">
        <v>134</v>
      </c>
      <c r="D16" s="134" t="s">
        <v>134</v>
      </c>
      <c r="E16" s="134" t="s">
        <v>134</v>
      </c>
      <c r="F16" s="135">
        <v>3650</v>
      </c>
      <c r="G16" s="135">
        <v>8491</v>
      </c>
      <c r="H16" s="135">
        <v>22417</v>
      </c>
      <c r="I16" s="135">
        <v>7868</v>
      </c>
      <c r="J16" s="135">
        <v>8157</v>
      </c>
      <c r="K16" s="135">
        <v>11606</v>
      </c>
      <c r="L16" s="135">
        <v>6863</v>
      </c>
      <c r="M16" s="136">
        <v>16557</v>
      </c>
      <c r="N16" s="136">
        <v>10748</v>
      </c>
      <c r="O16" s="136">
        <v>9549</v>
      </c>
      <c r="P16" s="136">
        <v>8559</v>
      </c>
      <c r="Q16" s="136">
        <v>10687</v>
      </c>
      <c r="R16" s="136">
        <v>12374</v>
      </c>
      <c r="S16" s="136">
        <v>7684</v>
      </c>
    </row>
    <row r="17" spans="2:19" ht="25" x14ac:dyDescent="0.35">
      <c r="B17" s="75" t="s">
        <v>139</v>
      </c>
      <c r="C17" s="134" t="s">
        <v>134</v>
      </c>
      <c r="D17" s="134" t="s">
        <v>134</v>
      </c>
      <c r="E17" s="134" t="s">
        <v>134</v>
      </c>
      <c r="F17" s="134" t="s">
        <v>140</v>
      </c>
      <c r="G17" s="134" t="s">
        <v>140</v>
      </c>
      <c r="H17" s="134" t="s">
        <v>140</v>
      </c>
      <c r="I17" s="134" t="s">
        <v>140</v>
      </c>
      <c r="J17" s="134" t="s">
        <v>140</v>
      </c>
      <c r="K17" s="134" t="s">
        <v>140</v>
      </c>
      <c r="L17" s="134" t="s">
        <v>140</v>
      </c>
      <c r="M17" s="137" t="s">
        <v>140</v>
      </c>
      <c r="N17" s="137" t="s">
        <v>140</v>
      </c>
      <c r="O17" s="137" t="s">
        <v>140</v>
      </c>
      <c r="P17" s="137" t="s">
        <v>140</v>
      </c>
      <c r="Q17" s="137" t="s">
        <v>140</v>
      </c>
      <c r="R17" s="137" t="s">
        <v>140</v>
      </c>
      <c r="S17" s="137" t="s">
        <v>140</v>
      </c>
    </row>
    <row r="18" spans="2:19" s="74" customFormat="1" ht="25" x14ac:dyDescent="0.35">
      <c r="B18" s="138" t="s">
        <v>141</v>
      </c>
      <c r="C18" s="134" t="s">
        <v>134</v>
      </c>
      <c r="D18" s="134" t="s">
        <v>134</v>
      </c>
      <c r="E18" s="134" t="s">
        <v>134</v>
      </c>
      <c r="F18" s="134" t="s">
        <v>140</v>
      </c>
      <c r="G18" s="134" t="s">
        <v>140</v>
      </c>
      <c r="H18" s="134" t="s">
        <v>140</v>
      </c>
      <c r="I18" s="134" t="s">
        <v>140</v>
      </c>
      <c r="J18" s="134" t="s">
        <v>140</v>
      </c>
      <c r="K18" s="134" t="s">
        <v>140</v>
      </c>
      <c r="L18" s="134" t="s">
        <v>140</v>
      </c>
      <c r="M18" s="137" t="s">
        <v>140</v>
      </c>
      <c r="N18" s="137" t="s">
        <v>140</v>
      </c>
      <c r="O18" s="137" t="s">
        <v>140</v>
      </c>
      <c r="P18" s="137" t="s">
        <v>140</v>
      </c>
      <c r="Q18" s="137" t="s">
        <v>140</v>
      </c>
      <c r="R18" s="137" t="s">
        <v>140</v>
      </c>
      <c r="S18" s="137" t="s">
        <v>140</v>
      </c>
    </row>
    <row r="19" spans="2:19" x14ac:dyDescent="0.35">
      <c r="B19" s="139"/>
      <c r="C19" s="140"/>
      <c r="D19" s="140"/>
      <c r="E19" s="140"/>
      <c r="F19" s="140"/>
      <c r="G19" s="141"/>
      <c r="H19" s="141"/>
      <c r="I19" s="141"/>
      <c r="J19" s="140"/>
      <c r="K19" s="140"/>
      <c r="L19" s="142"/>
    </row>
    <row r="20" spans="2:19" x14ac:dyDescent="0.35">
      <c r="B20" s="83" t="s">
        <v>50</v>
      </c>
      <c r="C20" s="139"/>
      <c r="D20" s="83"/>
      <c r="E20" s="83"/>
      <c r="F20" s="143"/>
      <c r="G20" s="144"/>
      <c r="H20" s="144"/>
      <c r="I20" s="144"/>
      <c r="J20" s="143"/>
      <c r="K20" s="143"/>
      <c r="L20" s="145"/>
    </row>
    <row r="21" spans="2:19" ht="25.5" customHeight="1" x14ac:dyDescent="0.35">
      <c r="B21" s="217" t="s">
        <v>142</v>
      </c>
      <c r="C21" s="217"/>
      <c r="D21" s="217"/>
      <c r="E21" s="217"/>
      <c r="F21" s="217"/>
      <c r="G21" s="217"/>
      <c r="H21" s="217"/>
      <c r="I21" s="217"/>
      <c r="J21" s="217"/>
      <c r="K21" s="217"/>
      <c r="L21" s="217"/>
    </row>
    <row r="22" spans="2:19" ht="26.25" customHeight="1" x14ac:dyDescent="0.35">
      <c r="B22" s="233" t="s">
        <v>143</v>
      </c>
      <c r="C22" s="234"/>
      <c r="D22" s="234"/>
      <c r="E22" s="234"/>
      <c r="F22" s="234"/>
      <c r="G22" s="234"/>
      <c r="H22" s="234"/>
      <c r="I22" s="234"/>
      <c r="J22" s="234"/>
      <c r="K22" s="234"/>
      <c r="L22" s="235"/>
    </row>
    <row r="23" spans="2:19" ht="25.5" customHeight="1" x14ac:dyDescent="0.35">
      <c r="B23" s="233" t="s">
        <v>144</v>
      </c>
      <c r="C23" s="234"/>
      <c r="D23" s="234"/>
      <c r="E23" s="234"/>
      <c r="F23" s="234"/>
      <c r="G23" s="234"/>
      <c r="H23" s="234"/>
      <c r="I23" s="234"/>
      <c r="J23" s="234"/>
      <c r="K23" s="234"/>
      <c r="L23" s="235"/>
    </row>
    <row r="24" spans="2:19" ht="15" customHeight="1" x14ac:dyDescent="0.35">
      <c r="B24" s="250" t="s">
        <v>145</v>
      </c>
      <c r="C24" s="250"/>
      <c r="D24" s="250"/>
      <c r="E24" s="250"/>
      <c r="F24" s="250"/>
      <c r="G24" s="250"/>
      <c r="H24" s="250"/>
      <c r="I24" s="250"/>
      <c r="J24" s="250"/>
      <c r="K24" s="250"/>
      <c r="L24" s="250"/>
    </row>
    <row r="25" spans="2:19" x14ac:dyDescent="0.35">
      <c r="B25" s="139"/>
      <c r="C25" s="139"/>
      <c r="D25" s="70"/>
      <c r="E25" s="70"/>
      <c r="F25" s="70"/>
      <c r="G25" s="70"/>
      <c r="H25" s="70"/>
      <c r="I25" s="70"/>
      <c r="J25" s="70"/>
      <c r="K25" s="70"/>
      <c r="L25" s="70"/>
    </row>
    <row r="26" spans="2:19" x14ac:dyDescent="0.35">
      <c r="B26" s="146"/>
      <c r="C26" s="146"/>
      <c r="D26" s="147"/>
      <c r="E26" s="147"/>
      <c r="F26" s="147"/>
      <c r="G26" s="147"/>
      <c r="H26" s="70"/>
      <c r="I26" s="70"/>
      <c r="J26" s="70"/>
      <c r="K26" s="70"/>
      <c r="L26" s="70"/>
    </row>
    <row r="27" spans="2:19" x14ac:dyDescent="0.35">
      <c r="B27" s="70"/>
      <c r="C27" s="70"/>
      <c r="D27" s="70"/>
      <c r="E27" s="70"/>
      <c r="F27" s="70"/>
      <c r="G27" s="70"/>
      <c r="H27" s="70"/>
      <c r="I27" s="70"/>
      <c r="J27" s="70"/>
      <c r="K27" s="70"/>
      <c r="L27" s="70"/>
    </row>
    <row r="28" spans="2:19" x14ac:dyDescent="0.35">
      <c r="B28" s="70"/>
      <c r="C28" s="70"/>
      <c r="D28" s="70"/>
      <c r="E28" s="70"/>
      <c r="F28" s="70"/>
      <c r="G28" s="70"/>
      <c r="H28" s="70"/>
      <c r="I28" s="70"/>
      <c r="J28" s="70"/>
      <c r="K28" s="70"/>
      <c r="L28" s="70"/>
    </row>
    <row r="29" spans="2:19" x14ac:dyDescent="0.35">
      <c r="B29" s="70"/>
      <c r="C29" s="70"/>
      <c r="D29" s="70"/>
      <c r="E29" s="70"/>
      <c r="F29" s="70"/>
      <c r="G29" s="70"/>
      <c r="H29" s="70"/>
      <c r="I29" s="70"/>
      <c r="J29" s="70"/>
      <c r="K29" s="70"/>
      <c r="L29" s="70"/>
    </row>
    <row r="30" spans="2:19" x14ac:dyDescent="0.35">
      <c r="B30" s="70"/>
      <c r="C30" s="70"/>
      <c r="D30" s="70"/>
      <c r="E30" s="70"/>
      <c r="F30" s="70"/>
      <c r="G30" s="70"/>
      <c r="H30" s="70"/>
      <c r="I30" s="70"/>
      <c r="J30" s="70"/>
      <c r="K30" s="70"/>
      <c r="L30" s="70"/>
    </row>
    <row r="31" spans="2:19" x14ac:dyDescent="0.35">
      <c r="B31" s="70"/>
      <c r="C31" s="70"/>
      <c r="D31" s="70"/>
      <c r="E31" s="70"/>
      <c r="F31" s="70"/>
      <c r="G31" s="70"/>
      <c r="H31" s="70"/>
      <c r="I31" s="70"/>
      <c r="J31" s="70"/>
      <c r="K31" s="70"/>
      <c r="L31" s="70"/>
    </row>
  </sheetData>
  <mergeCells count="5">
    <mergeCell ref="B5:K7"/>
    <mergeCell ref="B21:L21"/>
    <mergeCell ref="B22:L22"/>
    <mergeCell ref="B23:L23"/>
    <mergeCell ref="B24:L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84C80-F254-4A8A-B25C-51DEF88A0FC9}">
  <dimension ref="A1:K41"/>
  <sheetViews>
    <sheetView tabSelected="1" topLeftCell="B1" workbookViewId="0">
      <selection activeCell="B14" sqref="B14"/>
    </sheetView>
  </sheetViews>
  <sheetFormatPr defaultRowHeight="14.5" x14ac:dyDescent="0.35"/>
  <cols>
    <col min="1" max="1" width="4.453125" customWidth="1"/>
    <col min="2" max="2" width="4.81640625" style="68" customWidth="1"/>
    <col min="3" max="3" width="4.54296875" customWidth="1"/>
    <col min="4" max="4" width="76.54296875" customWidth="1"/>
    <col min="5" max="5" width="14" customWidth="1"/>
    <col min="6" max="6" width="44.1796875" customWidth="1"/>
    <col min="7" max="7" width="10.453125" customWidth="1"/>
  </cols>
  <sheetData>
    <row r="1" spans="2:11" ht="18.75" customHeight="1" x14ac:dyDescent="0.45">
      <c r="B1" s="1" t="s">
        <v>0</v>
      </c>
      <c r="E1" s="148"/>
      <c r="F1" s="148"/>
    </row>
    <row r="2" spans="2:11" ht="18.75" customHeight="1" x14ac:dyDescent="0.45">
      <c r="B2" s="1" t="s">
        <v>146</v>
      </c>
      <c r="E2" s="149"/>
      <c r="F2" s="149"/>
    </row>
    <row r="3" spans="2:11" ht="16" x14ac:dyDescent="0.4">
      <c r="B3" s="1" t="s">
        <v>2</v>
      </c>
      <c r="E3" s="150"/>
      <c r="F3" s="150"/>
    </row>
    <row r="4" spans="2:11" ht="18.5" x14ac:dyDescent="0.45">
      <c r="B4" s="151"/>
      <c r="E4" s="150"/>
      <c r="F4" s="150"/>
    </row>
    <row r="5" spans="2:11" ht="24" customHeight="1" x14ac:dyDescent="0.35">
      <c r="B5" s="190" t="s">
        <v>147</v>
      </c>
      <c r="C5" s="190"/>
      <c r="D5" s="190"/>
      <c r="E5" s="152"/>
      <c r="F5" s="152"/>
      <c r="G5" s="152"/>
      <c r="H5" s="152"/>
      <c r="I5" s="152"/>
      <c r="J5" s="152"/>
      <c r="K5" s="152"/>
    </row>
    <row r="6" spans="2:11" ht="24" customHeight="1" x14ac:dyDescent="0.35">
      <c r="B6" s="190"/>
      <c r="C6" s="190"/>
      <c r="D6" s="190"/>
      <c r="E6" s="152"/>
      <c r="F6" s="152"/>
      <c r="G6" s="152"/>
      <c r="H6" s="152"/>
      <c r="I6" s="152"/>
      <c r="J6" s="152"/>
      <c r="K6" s="152"/>
    </row>
    <row r="7" spans="2:11" ht="15" customHeight="1" x14ac:dyDescent="0.35">
      <c r="B7" s="3"/>
      <c r="C7" s="3"/>
      <c r="D7" s="3"/>
      <c r="E7" s="152"/>
      <c r="F7" s="152"/>
      <c r="G7" s="152"/>
      <c r="H7" s="152"/>
      <c r="I7" s="152"/>
      <c r="J7" s="152"/>
      <c r="K7" s="152"/>
    </row>
    <row r="8" spans="2:11" ht="15" customHeight="1" x14ac:dyDescent="0.35">
      <c r="B8" s="191" t="s">
        <v>148</v>
      </c>
      <c r="C8" s="191"/>
      <c r="D8" s="191"/>
      <c r="E8" s="152"/>
      <c r="F8" s="152"/>
      <c r="G8" s="152"/>
      <c r="H8" s="152"/>
      <c r="I8" s="152"/>
      <c r="J8" s="152"/>
      <c r="K8" s="152"/>
    </row>
    <row r="9" spans="2:11" ht="15" customHeight="1" x14ac:dyDescent="0.35">
      <c r="B9" s="192" t="s">
        <v>149</v>
      </c>
      <c r="C9" s="192"/>
      <c r="D9" s="192"/>
      <c r="E9" s="3"/>
      <c r="F9" s="3"/>
      <c r="G9" s="3"/>
      <c r="H9" s="3"/>
      <c r="I9" s="3"/>
      <c r="J9" s="3"/>
      <c r="K9" s="3"/>
    </row>
    <row r="10" spans="2:11" ht="15" customHeight="1" x14ac:dyDescent="0.35">
      <c r="B10" s="193" t="s">
        <v>150</v>
      </c>
      <c r="C10" s="193"/>
      <c r="D10" s="193"/>
      <c r="E10" s="3"/>
      <c r="F10" s="3"/>
      <c r="G10" s="3"/>
      <c r="H10" s="3"/>
      <c r="I10" s="3"/>
      <c r="J10" s="3"/>
      <c r="K10" s="3"/>
    </row>
    <row r="11" spans="2:11" ht="15" customHeight="1" x14ac:dyDescent="0.35">
      <c r="B11" s="194" t="s">
        <v>151</v>
      </c>
      <c r="C11" s="194"/>
      <c r="D11" s="194"/>
      <c r="E11" s="3"/>
      <c r="F11" s="3"/>
      <c r="G11" s="3"/>
      <c r="H11" s="3"/>
      <c r="I11" s="3"/>
      <c r="J11" s="3"/>
      <c r="K11" s="3"/>
    </row>
    <row r="12" spans="2:11" ht="15" customHeight="1" x14ac:dyDescent="0.35">
      <c r="B12" s="71"/>
      <c r="C12" s="71"/>
      <c r="D12" s="71"/>
      <c r="E12" s="3"/>
      <c r="F12" s="3"/>
      <c r="G12" s="3"/>
      <c r="H12" s="3"/>
      <c r="I12" s="3"/>
      <c r="J12" s="3"/>
      <c r="K12" s="3"/>
    </row>
    <row r="13" spans="2:11" ht="15" customHeight="1" x14ac:dyDescent="0.35">
      <c r="B13" s="185" t="s">
        <v>152</v>
      </c>
      <c r="C13" s="71"/>
      <c r="D13" s="71"/>
      <c r="E13" s="3"/>
      <c r="F13" s="3"/>
      <c r="G13" s="3"/>
      <c r="H13" s="3"/>
      <c r="I13" s="3"/>
      <c r="J13" s="3"/>
      <c r="K13" s="3"/>
    </row>
    <row r="14" spans="2:11" ht="15" customHeight="1" x14ac:dyDescent="0.35">
      <c r="B14" s="3"/>
      <c r="C14" s="3"/>
      <c r="D14" s="3"/>
      <c r="E14" s="3"/>
      <c r="F14" s="3"/>
      <c r="G14" s="3"/>
      <c r="H14" s="3"/>
      <c r="I14" s="3"/>
      <c r="J14" s="3"/>
      <c r="K14" s="3"/>
    </row>
    <row r="15" spans="2:11" ht="15" customHeight="1" x14ac:dyDescent="0.35">
      <c r="B15" s="189" t="s">
        <v>153</v>
      </c>
      <c r="C15" s="189"/>
      <c r="D15" s="189"/>
      <c r="E15" s="189"/>
      <c r="F15" s="189"/>
    </row>
    <row r="16" spans="2:11" x14ac:dyDescent="0.35">
      <c r="B16" s="120" t="s">
        <v>154</v>
      </c>
      <c r="C16" s="195" t="s">
        <v>155</v>
      </c>
      <c r="D16" s="196"/>
      <c r="E16" s="153"/>
      <c r="F16" s="154" t="s">
        <v>156</v>
      </c>
    </row>
    <row r="17" spans="1:6" x14ac:dyDescent="0.35">
      <c r="B17" s="120" t="s">
        <v>157</v>
      </c>
      <c r="C17" s="195" t="s">
        <v>158</v>
      </c>
      <c r="D17" s="196"/>
      <c r="E17" s="155"/>
      <c r="F17" s="154" t="s">
        <v>156</v>
      </c>
    </row>
    <row r="18" spans="1:6" x14ac:dyDescent="0.35">
      <c r="B18" s="120" t="s">
        <v>159</v>
      </c>
      <c r="C18" s="195" t="s">
        <v>160</v>
      </c>
      <c r="D18" s="196"/>
      <c r="E18" s="156">
        <f>E17*E16</f>
        <v>0</v>
      </c>
      <c r="F18" s="157" t="s">
        <v>161</v>
      </c>
    </row>
    <row r="19" spans="1:6" x14ac:dyDescent="0.35">
      <c r="B19" s="120" t="s">
        <v>162</v>
      </c>
      <c r="C19" s="195" t="s">
        <v>163</v>
      </c>
      <c r="D19" s="196"/>
      <c r="E19" s="158"/>
      <c r="F19" s="159" t="s">
        <v>164</v>
      </c>
    </row>
    <row r="20" spans="1:6" ht="16.5" customHeight="1" x14ac:dyDescent="0.35">
      <c r="B20" s="120"/>
      <c r="C20" s="197" t="s">
        <v>165</v>
      </c>
      <c r="D20" s="198"/>
      <c r="E20" s="198"/>
      <c r="F20" s="199"/>
    </row>
    <row r="21" spans="1:6" x14ac:dyDescent="0.35">
      <c r="B21" s="120" t="s">
        <v>166</v>
      </c>
      <c r="C21" s="200" t="s">
        <v>167</v>
      </c>
      <c r="D21" s="201"/>
      <c r="E21" s="153"/>
      <c r="F21" s="154" t="s">
        <v>168</v>
      </c>
    </row>
    <row r="22" spans="1:6" x14ac:dyDescent="0.35">
      <c r="B22" s="120" t="s">
        <v>169</v>
      </c>
      <c r="C22" s="200" t="s">
        <v>170</v>
      </c>
      <c r="D22" s="201"/>
      <c r="E22" s="153"/>
      <c r="F22" s="154" t="s">
        <v>168</v>
      </c>
    </row>
    <row r="23" spans="1:6" x14ac:dyDescent="0.35">
      <c r="B23" s="120" t="s">
        <v>171</v>
      </c>
      <c r="C23" s="200" t="s">
        <v>172</v>
      </c>
      <c r="D23" s="201"/>
      <c r="E23" s="160">
        <f>E22-E21</f>
        <v>0</v>
      </c>
      <c r="F23" s="157" t="s">
        <v>173</v>
      </c>
    </row>
    <row r="24" spans="1:6" x14ac:dyDescent="0.35">
      <c r="A24" s="74"/>
      <c r="B24" s="120" t="s">
        <v>174</v>
      </c>
      <c r="C24" s="200" t="s">
        <v>175</v>
      </c>
      <c r="D24" s="201"/>
      <c r="E24" s="156">
        <f>E23*E17</f>
        <v>0</v>
      </c>
      <c r="F24" s="157" t="s">
        <v>176</v>
      </c>
    </row>
    <row r="25" spans="1:6" x14ac:dyDescent="0.35">
      <c r="B25" s="120" t="s">
        <v>177</v>
      </c>
      <c r="C25" s="200" t="s">
        <v>178</v>
      </c>
      <c r="D25" s="201"/>
      <c r="E25" s="158"/>
      <c r="F25" s="159" t="s">
        <v>164</v>
      </c>
    </row>
    <row r="26" spans="1:6" x14ac:dyDescent="0.35">
      <c r="B26" s="120" t="s">
        <v>179</v>
      </c>
      <c r="C26" s="202" t="s">
        <v>180</v>
      </c>
      <c r="D26" s="203"/>
      <c r="E26" s="161">
        <f>E24+E25</f>
        <v>0</v>
      </c>
      <c r="F26" s="157" t="s">
        <v>181</v>
      </c>
    </row>
    <row r="27" spans="1:6" x14ac:dyDescent="0.35">
      <c r="B27" s="120" t="s">
        <v>182</v>
      </c>
      <c r="C27" s="195" t="s">
        <v>183</v>
      </c>
      <c r="D27" s="196"/>
      <c r="E27" s="156">
        <f>E18-E19+E26</f>
        <v>0</v>
      </c>
      <c r="F27" s="157" t="s">
        <v>184</v>
      </c>
    </row>
    <row r="28" spans="1:6" x14ac:dyDescent="0.35">
      <c r="B28" s="120" t="s">
        <v>185</v>
      </c>
      <c r="C28" s="195" t="s">
        <v>186</v>
      </c>
      <c r="D28" s="196"/>
      <c r="E28" s="162"/>
      <c r="F28" s="159" t="s">
        <v>187</v>
      </c>
    </row>
    <row r="29" spans="1:6" x14ac:dyDescent="0.35">
      <c r="B29" s="120" t="s">
        <v>188</v>
      </c>
      <c r="C29" s="195" t="s">
        <v>189</v>
      </c>
      <c r="D29" s="196"/>
      <c r="E29" s="162"/>
      <c r="F29" s="159" t="s">
        <v>190</v>
      </c>
    </row>
    <row r="30" spans="1:6" ht="16.5" customHeight="1" x14ac:dyDescent="0.35">
      <c r="B30" s="120" t="s">
        <v>191</v>
      </c>
      <c r="C30" s="206" t="s">
        <v>192</v>
      </c>
      <c r="D30" s="207"/>
      <c r="E30" s="163" t="e">
        <f>E29/E27</f>
        <v>#DIV/0!</v>
      </c>
      <c r="F30" s="157" t="s">
        <v>193</v>
      </c>
    </row>
    <row r="31" spans="1:6" ht="15" customHeight="1" x14ac:dyDescent="0.35">
      <c r="B31" s="208" t="s">
        <v>194</v>
      </c>
      <c r="C31" s="208"/>
      <c r="D31" s="208"/>
      <c r="E31" s="208"/>
      <c r="F31" s="208"/>
    </row>
    <row r="32" spans="1:6" x14ac:dyDescent="0.35">
      <c r="B32" s="120" t="s">
        <v>195</v>
      </c>
      <c r="C32" s="209" t="s">
        <v>196</v>
      </c>
      <c r="D32" s="210"/>
      <c r="E32" s="153"/>
      <c r="F32" s="164" t="s">
        <v>156</v>
      </c>
    </row>
    <row r="33" spans="2:8" x14ac:dyDescent="0.35">
      <c r="B33" s="120" t="s">
        <v>197</v>
      </c>
      <c r="C33" s="209" t="s">
        <v>198</v>
      </c>
      <c r="D33" s="210"/>
      <c r="E33" s="156">
        <f>E32*E17</f>
        <v>0</v>
      </c>
      <c r="F33" s="157" t="s">
        <v>199</v>
      </c>
    </row>
    <row r="34" spans="2:8" x14ac:dyDescent="0.35">
      <c r="B34" s="120" t="s">
        <v>200</v>
      </c>
      <c r="C34" s="165" t="s">
        <v>201</v>
      </c>
      <c r="D34" s="165"/>
      <c r="E34" s="156">
        <f>E18-E33</f>
        <v>0</v>
      </c>
      <c r="F34" s="157" t="s">
        <v>202</v>
      </c>
    </row>
    <row r="35" spans="2:8" x14ac:dyDescent="0.35">
      <c r="B35" s="120" t="s">
        <v>203</v>
      </c>
      <c r="C35" s="165" t="s">
        <v>204</v>
      </c>
      <c r="D35" s="165"/>
      <c r="E35" s="156">
        <f>E34+E26</f>
        <v>0</v>
      </c>
      <c r="F35" s="157" t="s">
        <v>205</v>
      </c>
      <c r="G35" s="166"/>
    </row>
    <row r="36" spans="2:8" x14ac:dyDescent="0.35">
      <c r="B36" s="120" t="s">
        <v>206</v>
      </c>
      <c r="C36" s="165" t="s">
        <v>207</v>
      </c>
      <c r="D36" s="165"/>
      <c r="E36" s="156">
        <f>E29</f>
        <v>0</v>
      </c>
      <c r="F36" s="157" t="s">
        <v>208</v>
      </c>
      <c r="H36" s="166"/>
    </row>
    <row r="37" spans="2:8" ht="27" customHeight="1" x14ac:dyDescent="0.35">
      <c r="B37" s="120" t="s">
        <v>209</v>
      </c>
      <c r="C37" s="204" t="s">
        <v>210</v>
      </c>
      <c r="D37" s="205"/>
      <c r="E37" s="167">
        <f>E26</f>
        <v>0</v>
      </c>
      <c r="F37" s="157" t="s">
        <v>211</v>
      </c>
    </row>
    <row r="38" spans="2:8" x14ac:dyDescent="0.35">
      <c r="B38" s="120" t="s">
        <v>212</v>
      </c>
      <c r="C38" s="204" t="s">
        <v>213</v>
      </c>
      <c r="D38" s="205"/>
      <c r="E38" s="156">
        <f>E36-E37</f>
        <v>0</v>
      </c>
      <c r="F38" s="157" t="s">
        <v>214</v>
      </c>
    </row>
    <row r="39" spans="2:8" ht="16.5" customHeight="1" x14ac:dyDescent="0.35">
      <c r="B39" s="120" t="s">
        <v>215</v>
      </c>
      <c r="C39" s="206" t="s">
        <v>216</v>
      </c>
      <c r="D39" s="207"/>
      <c r="E39" s="163" t="e">
        <f>E38/E34</f>
        <v>#DIV/0!</v>
      </c>
      <c r="F39" s="157" t="s">
        <v>217</v>
      </c>
    </row>
    <row r="40" spans="2:8" x14ac:dyDescent="0.35">
      <c r="B40" s="168"/>
      <c r="C40" s="70"/>
      <c r="D40" s="70"/>
      <c r="E40" s="169"/>
      <c r="F40" s="170"/>
    </row>
    <row r="41" spans="2:8" x14ac:dyDescent="0.35">
      <c r="B41" s="168"/>
      <c r="C41" s="70"/>
      <c r="D41" s="70"/>
      <c r="E41" s="70"/>
      <c r="F41" s="70"/>
    </row>
  </sheetData>
  <mergeCells count="27">
    <mergeCell ref="C37:D37"/>
    <mergeCell ref="C38:D38"/>
    <mergeCell ref="C39:D39"/>
    <mergeCell ref="C28:D28"/>
    <mergeCell ref="C29:D29"/>
    <mergeCell ref="C30:D30"/>
    <mergeCell ref="B31:F31"/>
    <mergeCell ref="C32:D32"/>
    <mergeCell ref="C33:D33"/>
    <mergeCell ref="C27:D27"/>
    <mergeCell ref="C16:D16"/>
    <mergeCell ref="C17:D17"/>
    <mergeCell ref="C18:D18"/>
    <mergeCell ref="C19:D19"/>
    <mergeCell ref="C20:F20"/>
    <mergeCell ref="C21:D21"/>
    <mergeCell ref="C22:D22"/>
    <mergeCell ref="C23:D23"/>
    <mergeCell ref="C24:D24"/>
    <mergeCell ref="C25:D25"/>
    <mergeCell ref="C26:D26"/>
    <mergeCell ref="B15:F15"/>
    <mergeCell ref="B5:D6"/>
    <mergeCell ref="B8:D8"/>
    <mergeCell ref="B9:D9"/>
    <mergeCell ref="B10:D10"/>
    <mergeCell ref="B11:D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2F555-BEEB-4E9F-B87E-7F438DC3D7A9}">
  <dimension ref="B1:I42"/>
  <sheetViews>
    <sheetView topLeftCell="B1" workbookViewId="0">
      <selection activeCell="D37" sqref="D37"/>
    </sheetView>
  </sheetViews>
  <sheetFormatPr defaultRowHeight="14.5" x14ac:dyDescent="0.35"/>
  <cols>
    <col min="1" max="1" width="3.54296875" customWidth="1"/>
    <col min="2" max="4" width="18.81640625" style="74" customWidth="1"/>
    <col min="5" max="5" width="22.26953125" customWidth="1"/>
    <col min="6" max="6" width="24.1796875" customWidth="1"/>
    <col min="7" max="7" width="18.81640625" customWidth="1"/>
    <col min="8" max="9" width="18.54296875" customWidth="1"/>
    <col min="10" max="10" width="8.81640625" customWidth="1"/>
  </cols>
  <sheetData>
    <row r="1" spans="2:9" x14ac:dyDescent="0.35">
      <c r="B1" s="87" t="s">
        <v>0</v>
      </c>
      <c r="C1" s="87"/>
      <c r="D1" s="87"/>
    </row>
    <row r="2" spans="2:9" x14ac:dyDescent="0.35">
      <c r="B2" s="87" t="s">
        <v>218</v>
      </c>
      <c r="C2" s="87"/>
      <c r="D2" s="87"/>
    </row>
    <row r="3" spans="2:9" x14ac:dyDescent="0.35">
      <c r="B3" s="1" t="s">
        <v>219</v>
      </c>
      <c r="C3" s="1"/>
      <c r="D3" s="1"/>
    </row>
    <row r="4" spans="2:9" x14ac:dyDescent="0.35">
      <c r="B4" s="87"/>
      <c r="C4" s="87"/>
      <c r="D4" s="87"/>
    </row>
    <row r="5" spans="2:9" ht="15" customHeight="1" x14ac:dyDescent="0.35">
      <c r="B5" s="248" t="s">
        <v>220</v>
      </c>
      <c r="C5" s="248"/>
      <c r="D5" s="248"/>
      <c r="E5" s="248"/>
      <c r="F5" s="248"/>
      <c r="G5" s="248"/>
      <c r="H5" s="248"/>
      <c r="I5" s="248"/>
    </row>
    <row r="6" spans="2:9" x14ac:dyDescent="0.35">
      <c r="B6" s="248"/>
      <c r="C6" s="248"/>
      <c r="D6" s="248"/>
      <c r="E6" s="248"/>
      <c r="F6" s="248"/>
      <c r="G6" s="248"/>
      <c r="H6" s="248"/>
      <c r="I6" s="248"/>
    </row>
    <row r="7" spans="2:9" x14ac:dyDescent="0.35">
      <c r="B7" s="248"/>
      <c r="C7" s="248"/>
      <c r="D7" s="248"/>
      <c r="E7" s="248"/>
      <c r="F7" s="248"/>
      <c r="G7" s="248"/>
      <c r="H7" s="248"/>
      <c r="I7" s="248"/>
    </row>
    <row r="8" spans="2:9" x14ac:dyDescent="0.35">
      <c r="B8" s="248"/>
      <c r="C8" s="248"/>
      <c r="D8" s="248"/>
      <c r="E8" s="248"/>
      <c r="F8" s="248"/>
      <c r="G8" s="248"/>
      <c r="H8" s="248"/>
      <c r="I8" s="248"/>
    </row>
    <row r="9" spans="2:9" ht="31.5" customHeight="1" x14ac:dyDescent="0.35">
      <c r="B9" s="248"/>
      <c r="C9" s="248"/>
      <c r="D9" s="248"/>
      <c r="E9" s="248"/>
      <c r="F9" s="248"/>
      <c r="G9" s="248"/>
      <c r="H9" s="248"/>
      <c r="I9" s="248"/>
    </row>
    <row r="11" spans="2:9" ht="18" x14ac:dyDescent="0.4">
      <c r="B11" s="184" t="s">
        <v>221</v>
      </c>
      <c r="C11" s="171"/>
      <c r="D11" s="171"/>
      <c r="E11" s="171"/>
      <c r="F11" s="92"/>
      <c r="G11" s="92"/>
      <c r="H11" s="92"/>
      <c r="I11" s="92"/>
    </row>
    <row r="12" spans="2:9" ht="18" x14ac:dyDescent="0.4">
      <c r="E12" s="91"/>
      <c r="F12" s="92"/>
      <c r="G12" s="92"/>
      <c r="H12" s="92"/>
      <c r="I12" s="92"/>
    </row>
    <row r="13" spans="2:9" s="74" customFormat="1" ht="100.5" customHeight="1" x14ac:dyDescent="0.35">
      <c r="B13" s="94" t="s">
        <v>82</v>
      </c>
      <c r="C13" s="94" t="s">
        <v>222</v>
      </c>
      <c r="D13" s="94" t="s">
        <v>223</v>
      </c>
      <c r="E13" s="95" t="s">
        <v>224</v>
      </c>
      <c r="F13" s="95" t="s">
        <v>225</v>
      </c>
      <c r="G13" s="95" t="s">
        <v>226</v>
      </c>
      <c r="H13" s="95" t="s">
        <v>227</v>
      </c>
      <c r="I13" s="95" t="s">
        <v>228</v>
      </c>
    </row>
    <row r="14" spans="2:9" ht="27" x14ac:dyDescent="0.35">
      <c r="B14" s="97" t="s">
        <v>98</v>
      </c>
      <c r="C14" s="97"/>
      <c r="D14" s="97"/>
      <c r="E14" s="172"/>
      <c r="F14" s="99"/>
      <c r="G14" s="99"/>
      <c r="H14" s="99"/>
      <c r="I14" s="99"/>
    </row>
    <row r="15" spans="2:9" s="74" customFormat="1" ht="27" x14ac:dyDescent="0.35">
      <c r="B15" s="97" t="s">
        <v>100</v>
      </c>
      <c r="C15" s="97"/>
      <c r="D15" s="97"/>
      <c r="E15" s="173"/>
      <c r="F15" s="104"/>
      <c r="G15" s="104"/>
      <c r="H15" s="104"/>
      <c r="I15" s="104"/>
    </row>
    <row r="16" spans="2:9" ht="27" x14ac:dyDescent="0.35">
      <c r="B16" s="97" t="s">
        <v>104</v>
      </c>
      <c r="C16" s="97"/>
      <c r="D16" s="97"/>
      <c r="E16" s="172"/>
      <c r="F16" s="99"/>
      <c r="G16" s="99"/>
      <c r="H16" s="99"/>
      <c r="I16" s="99"/>
    </row>
    <row r="17" spans="2:9" ht="28" x14ac:dyDescent="0.35">
      <c r="B17" s="112" t="s">
        <v>111</v>
      </c>
      <c r="C17" s="112"/>
      <c r="D17" s="112"/>
      <c r="E17" s="174"/>
      <c r="F17" s="114"/>
      <c r="G17" s="114"/>
      <c r="H17" s="114"/>
      <c r="I17" s="114"/>
    </row>
    <row r="18" spans="2:9" ht="27" x14ac:dyDescent="0.35">
      <c r="B18" s="97" t="s">
        <v>112</v>
      </c>
      <c r="C18" s="172">
        <v>15764635</v>
      </c>
      <c r="D18" s="172">
        <v>496083</v>
      </c>
      <c r="E18" s="172">
        <f t="shared" ref="E18:E25" si="0">C18+D18</f>
        <v>16260718</v>
      </c>
      <c r="F18" s="175">
        <v>4847996</v>
      </c>
      <c r="G18" s="175">
        <f t="shared" ref="G18:G25" si="1">E18+F18</f>
        <v>21108714</v>
      </c>
      <c r="H18" s="99"/>
      <c r="I18" s="99"/>
    </row>
    <row r="19" spans="2:9" ht="27" x14ac:dyDescent="0.35">
      <c r="B19" s="97" t="s">
        <v>113</v>
      </c>
      <c r="C19" s="172">
        <v>35225813</v>
      </c>
      <c r="D19" s="172">
        <v>18124</v>
      </c>
      <c r="E19" s="172">
        <f t="shared" si="0"/>
        <v>35243937</v>
      </c>
      <c r="F19" s="176">
        <v>6063459</v>
      </c>
      <c r="G19" s="99">
        <f t="shared" si="1"/>
        <v>41307396</v>
      </c>
      <c r="H19" s="99"/>
      <c r="I19" s="99"/>
    </row>
    <row r="20" spans="2:9" ht="27" x14ac:dyDescent="0.35">
      <c r="B20" s="97" t="s">
        <v>115</v>
      </c>
      <c r="C20" s="172">
        <v>68756819</v>
      </c>
      <c r="D20" s="172">
        <v>362304</v>
      </c>
      <c r="E20" s="172">
        <f t="shared" si="0"/>
        <v>69119123</v>
      </c>
      <c r="F20" s="175">
        <v>10141607</v>
      </c>
      <c r="G20" s="99">
        <f t="shared" si="1"/>
        <v>79260730</v>
      </c>
      <c r="H20" s="99"/>
      <c r="I20" s="99"/>
    </row>
    <row r="21" spans="2:9" ht="16.5" customHeight="1" x14ac:dyDescent="0.35">
      <c r="B21" s="112" t="s">
        <v>117</v>
      </c>
      <c r="C21" s="177">
        <f>SUM(C18:C20)</f>
        <v>119747267</v>
      </c>
      <c r="D21" s="177">
        <f>SUM(D18:D20)</f>
        <v>876511</v>
      </c>
      <c r="E21" s="177">
        <f>C21+D21</f>
        <v>120623778</v>
      </c>
      <c r="F21" s="178">
        <f>SUM(F18:F20)</f>
        <v>21053062</v>
      </c>
      <c r="G21" s="125">
        <f t="shared" si="1"/>
        <v>141676840</v>
      </c>
      <c r="H21" s="114"/>
      <c r="I21" s="114"/>
    </row>
    <row r="22" spans="2:9" ht="27" x14ac:dyDescent="0.35">
      <c r="B22" s="97" t="s">
        <v>118</v>
      </c>
      <c r="C22" s="175">
        <v>29769087</v>
      </c>
      <c r="D22" s="175">
        <v>409326</v>
      </c>
      <c r="E22" s="175">
        <f t="shared" si="0"/>
        <v>30178413</v>
      </c>
      <c r="F22" s="175">
        <v>7513349</v>
      </c>
      <c r="G22" s="175">
        <f t="shared" si="1"/>
        <v>37691762</v>
      </c>
      <c r="H22" s="99"/>
      <c r="I22" s="99"/>
    </row>
    <row r="23" spans="2:9" ht="27" x14ac:dyDescent="0.35">
      <c r="B23" s="97" t="s">
        <v>119</v>
      </c>
      <c r="C23" s="175">
        <v>27586481</v>
      </c>
      <c r="D23" s="175">
        <v>395036</v>
      </c>
      <c r="E23" s="175">
        <f t="shared" si="0"/>
        <v>27981517</v>
      </c>
      <c r="F23" s="175">
        <v>1717001</v>
      </c>
      <c r="G23" s="175">
        <f t="shared" si="1"/>
        <v>29698518</v>
      </c>
      <c r="H23" s="99"/>
      <c r="I23" s="99"/>
    </row>
    <row r="24" spans="2:9" ht="27" x14ac:dyDescent="0.35">
      <c r="B24" s="97" t="s">
        <v>120</v>
      </c>
      <c r="C24" s="175">
        <v>48525611</v>
      </c>
      <c r="D24" s="175">
        <v>469597</v>
      </c>
      <c r="E24" s="175">
        <f t="shared" si="0"/>
        <v>48995208</v>
      </c>
      <c r="F24" s="175">
        <v>13899138</v>
      </c>
      <c r="G24" s="175">
        <f t="shared" si="1"/>
        <v>62894346</v>
      </c>
      <c r="H24" s="99"/>
      <c r="I24" s="99"/>
    </row>
    <row r="25" spans="2:9" ht="16.5" customHeight="1" x14ac:dyDescent="0.35">
      <c r="B25" s="112" t="s">
        <v>121</v>
      </c>
      <c r="C25" s="177">
        <f>SUM(C22:C24)</f>
        <v>105881179</v>
      </c>
      <c r="D25" s="177">
        <f>SUM(D22:D24)</f>
        <v>1273959</v>
      </c>
      <c r="E25" s="177">
        <f t="shared" si="0"/>
        <v>107155138</v>
      </c>
      <c r="F25" s="178">
        <f>SUM(F22:F24)</f>
        <v>23129488</v>
      </c>
      <c r="G25" s="178">
        <f t="shared" si="1"/>
        <v>130284626</v>
      </c>
      <c r="H25" s="114"/>
      <c r="I25" s="114"/>
    </row>
    <row r="26" spans="2:9" s="74" customFormat="1" ht="72" customHeight="1" x14ac:dyDescent="0.35">
      <c r="B26" s="94" t="s">
        <v>82</v>
      </c>
      <c r="C26" s="94" t="s">
        <v>222</v>
      </c>
      <c r="D26" s="94" t="s">
        <v>223</v>
      </c>
      <c r="E26" s="95" t="s">
        <v>229</v>
      </c>
      <c r="F26" s="95" t="s">
        <v>230</v>
      </c>
      <c r="G26" s="4" t="s">
        <v>17</v>
      </c>
      <c r="H26" s="179"/>
      <c r="I26" s="180"/>
    </row>
    <row r="27" spans="2:9" x14ac:dyDescent="0.35">
      <c r="B27" s="103">
        <v>2018</v>
      </c>
      <c r="C27" s="175">
        <v>28803622</v>
      </c>
      <c r="D27" s="175">
        <v>249681</v>
      </c>
      <c r="E27" s="175">
        <f>C27+D27</f>
        <v>29053303</v>
      </c>
      <c r="F27" s="175">
        <v>40139000</v>
      </c>
      <c r="G27" s="181">
        <f>E27/F27</f>
        <v>0.72381730984827719</v>
      </c>
      <c r="H27" s="182"/>
      <c r="I27" s="118"/>
    </row>
    <row r="28" spans="2:9" x14ac:dyDescent="0.35">
      <c r="B28" s="103">
        <v>2019</v>
      </c>
      <c r="C28" s="175">
        <v>40777447</v>
      </c>
      <c r="D28" s="175">
        <v>359548</v>
      </c>
      <c r="E28" s="175">
        <f>C28+D28</f>
        <v>41136995</v>
      </c>
      <c r="F28" s="175">
        <v>40139000</v>
      </c>
      <c r="G28" s="181">
        <f>E28/F28</f>
        <v>1.0248634744263683</v>
      </c>
      <c r="H28" s="182"/>
      <c r="I28" s="118"/>
    </row>
    <row r="29" spans="2:9" x14ac:dyDescent="0.35">
      <c r="B29" s="103">
        <v>2020</v>
      </c>
      <c r="C29" s="175">
        <v>43320578</v>
      </c>
      <c r="D29" s="175">
        <v>459081</v>
      </c>
      <c r="E29" s="175">
        <f>C29+D29</f>
        <v>43779659</v>
      </c>
      <c r="F29" s="175">
        <v>40139000</v>
      </c>
      <c r="G29" s="181">
        <f>E29/F29</f>
        <v>1.0907012880241163</v>
      </c>
      <c r="H29" s="182"/>
      <c r="I29" s="118"/>
    </row>
    <row r="30" spans="2:9" x14ac:dyDescent="0.35">
      <c r="B30" s="103">
        <v>2021</v>
      </c>
      <c r="C30" s="175">
        <v>44702843</v>
      </c>
      <c r="D30" s="175">
        <v>460300</v>
      </c>
      <c r="E30" s="175">
        <f>C30+D30</f>
        <v>45163143</v>
      </c>
      <c r="F30" s="175">
        <v>40139000</v>
      </c>
      <c r="G30" s="181">
        <f>E30/F30</f>
        <v>1.1251686140661203</v>
      </c>
      <c r="H30" s="182"/>
      <c r="I30" s="118"/>
    </row>
    <row r="31" spans="2:9" ht="28" x14ac:dyDescent="0.35">
      <c r="B31" s="112" t="s">
        <v>123</v>
      </c>
      <c r="C31" s="177">
        <f>SUM(C27:C30)</f>
        <v>157604490</v>
      </c>
      <c r="D31" s="177">
        <f>SUM(D27:D30)</f>
        <v>1528610</v>
      </c>
      <c r="E31" s="177">
        <f>SUM(E27:E30)</f>
        <v>159133100</v>
      </c>
      <c r="F31" s="178">
        <f>SUM(F27:F30)</f>
        <v>160556000</v>
      </c>
      <c r="G31" s="183">
        <f>E31/F31</f>
        <v>0.99113767159122046</v>
      </c>
      <c r="H31" s="182"/>
      <c r="I31" s="118"/>
    </row>
    <row r="32" spans="2:9" ht="37.5" x14ac:dyDescent="0.35">
      <c r="B32" s="94" t="s">
        <v>82</v>
      </c>
      <c r="C32" s="94" t="s">
        <v>222</v>
      </c>
      <c r="D32" s="94" t="s">
        <v>223</v>
      </c>
      <c r="E32" s="95" t="s">
        <v>229</v>
      </c>
      <c r="F32" s="95" t="s">
        <v>230</v>
      </c>
      <c r="G32" s="4" t="s">
        <v>17</v>
      </c>
      <c r="H32" s="118"/>
      <c r="I32" s="118"/>
    </row>
    <row r="33" spans="2:8" x14ac:dyDescent="0.35">
      <c r="B33" s="103">
        <v>2022</v>
      </c>
      <c r="C33" s="175">
        <v>40449115</v>
      </c>
      <c r="D33" s="175">
        <v>451789</v>
      </c>
      <c r="E33" s="175">
        <f>C33+D33</f>
        <v>40900904</v>
      </c>
      <c r="F33" s="175">
        <v>45705019.998377509</v>
      </c>
      <c r="G33" s="181">
        <f>E33/F33</f>
        <v>0.89488865777658444</v>
      </c>
    </row>
    <row r="34" spans="2:8" x14ac:dyDescent="0.35">
      <c r="B34" s="103">
        <v>2023</v>
      </c>
      <c r="C34" s="175">
        <v>45288109</v>
      </c>
      <c r="D34" s="175">
        <v>339137</v>
      </c>
      <c r="E34" s="175">
        <f>C34+D34</f>
        <v>45627246</v>
      </c>
      <c r="F34" s="175">
        <v>45705019.998377509</v>
      </c>
      <c r="G34" s="181">
        <f>E34/F34</f>
        <v>0.99829834888202063</v>
      </c>
      <c r="H34" s="251"/>
    </row>
    <row r="35" spans="2:8" x14ac:dyDescent="0.35">
      <c r="B35" s="103">
        <v>2024</v>
      </c>
      <c r="C35" s="175">
        <v>48241898</v>
      </c>
      <c r="D35" s="175">
        <v>390741</v>
      </c>
      <c r="E35" s="175">
        <f>C35+D35</f>
        <v>48632639</v>
      </c>
      <c r="F35" s="175">
        <v>45705019.998377509</v>
      </c>
      <c r="G35" s="181">
        <f>E35/F35</f>
        <v>1.0640546487393818</v>
      </c>
      <c r="H35" s="252"/>
    </row>
    <row r="36" spans="2:8" x14ac:dyDescent="0.35">
      <c r="B36" s="103">
        <v>2025</v>
      </c>
      <c r="C36" s="175">
        <v>37406817</v>
      </c>
      <c r="D36" s="175">
        <v>293528</v>
      </c>
      <c r="E36" s="175">
        <f>C36+D36</f>
        <v>37700345</v>
      </c>
      <c r="F36" s="175">
        <v>45705019.998377509</v>
      </c>
      <c r="G36" s="181">
        <f>E36/F36</f>
        <v>0.82486223616876941</v>
      </c>
      <c r="H36" s="252"/>
    </row>
    <row r="37" spans="2:8" ht="28" x14ac:dyDescent="0.35">
      <c r="B37" s="112" t="s">
        <v>124</v>
      </c>
      <c r="C37" s="177">
        <f>SUM(C33:C36)</f>
        <v>171385939</v>
      </c>
      <c r="D37" s="177">
        <f>SUM(D33:D36)</f>
        <v>1475195</v>
      </c>
      <c r="E37" s="177">
        <f>SUM(E33:E36)</f>
        <v>172861134</v>
      </c>
      <c r="F37" s="178">
        <f>SUM(F33:F36)</f>
        <v>182820079.99351004</v>
      </c>
      <c r="G37" s="183">
        <f>E37/F37</f>
        <v>0.94552597289168905</v>
      </c>
      <c r="H37" s="252"/>
    </row>
    <row r="38" spans="2:8" ht="15" customHeight="1" x14ac:dyDescent="0.35">
      <c r="C38" s="251" t="s">
        <v>231</v>
      </c>
      <c r="H38" s="74"/>
    </row>
    <row r="39" spans="2:8" x14ac:dyDescent="0.35">
      <c r="C39" s="252"/>
    </row>
    <row r="40" spans="2:8" x14ac:dyDescent="0.35">
      <c r="C40" s="252"/>
    </row>
    <row r="41" spans="2:8" x14ac:dyDescent="0.35">
      <c r="C41" s="252"/>
    </row>
    <row r="42" spans="2:8" x14ac:dyDescent="0.35">
      <c r="C42" s="74" t="s">
        <v>232</v>
      </c>
    </row>
  </sheetData>
  <mergeCells count="3">
    <mergeCell ref="B5:I9"/>
    <mergeCell ref="H34:H37"/>
    <mergeCell ref="C38:C4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EA03524623131459A36506CFEAFF2AE" ma:contentTypeVersion="8" ma:contentTypeDescription="Create a new document." ma:contentTypeScope="" ma:versionID="fd3ece4925e5d61bce5fa0e3f2e855a0">
  <xsd:schema xmlns:xsd="http://www.w3.org/2001/XMLSchema" xmlns:xs="http://www.w3.org/2001/XMLSchema" xmlns:p="http://schemas.microsoft.com/office/2006/metadata/properties" xmlns:ns2="ace18f99-e95e-4ed2-9f25-7c95bc81b7cd" xmlns:ns3="76ddab6c-0690-4d33-9197-7a1e3ed3e5b1" targetNamespace="http://schemas.microsoft.com/office/2006/metadata/properties" ma:root="true" ma:fieldsID="79b88750db13c29b7ddbc62370b8714a" ns2:_="" ns3:_="">
    <xsd:import namespace="ace18f99-e95e-4ed2-9f25-7c95bc81b7cd"/>
    <xsd:import namespace="76ddab6c-0690-4d33-9197-7a1e3ed3e5b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e18f99-e95e-4ed2-9f25-7c95bc81b7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ddab6c-0690-4d33-9197-7a1e3ed3e5b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CD4236-7429-45F2-A9D2-A85526B0A9A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8970F0A-3BEF-4B62-AEF7-CD9078CF03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e18f99-e95e-4ed2-9f25-7c95bc81b7cd"/>
    <ds:schemaRef ds:uri="76ddab6c-0690-4d33-9197-7a1e3ed3e5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1AA48B-CD2B-4AA7-B45E-E97526BC0B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Ex Ante Results</vt:lpstr>
      <vt:lpstr>2- Costs</vt:lpstr>
      <vt:lpstr>3- Energy</vt:lpstr>
      <vt:lpstr>4- Other</vt:lpstr>
      <vt:lpstr>5- CPAs</vt:lpstr>
      <vt:lpstr>6- Historical Costs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CJ Consulting</dc:creator>
  <cp:keywords/>
  <dc:description/>
  <cp:lastModifiedBy>Celia Johnson</cp:lastModifiedBy>
  <cp:revision/>
  <dcterms:created xsi:type="dcterms:W3CDTF">2024-04-30T18:28:18Z</dcterms:created>
  <dcterms:modified xsi:type="dcterms:W3CDTF">2026-02-26T11:08:24Z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0x010100BEA03524623131459A36506CFEAFF2AE</vt:lpwstr>
  </property>
  <property fmtid="{D5CDD505-2E9C-101B-9397-08002B2CF9AE}" pid="3" name="MSIP_Label_ed3826ce-7c18-471d-9596-93de5bae332e_Enabled">
    <vt:lpwstr>true</vt:lpwstr>
  </property>
  <property fmtid="{D5CDD505-2E9C-101B-9397-08002B2CF9AE}" pid="4" name="MSIP_Label_ed3826ce-7c18-471d-9596-93de5bae332e_SetDate">
    <vt:lpwstr>2024-07-30T14:58:13Z</vt:lpwstr>
  </property>
  <property fmtid="{D5CDD505-2E9C-101B-9397-08002B2CF9AE}" pid="5" name="MSIP_Label_ed3826ce-7c18-471d-9596-93de5bae332e_Method">
    <vt:lpwstr>Standard</vt:lpwstr>
  </property>
  <property fmtid="{D5CDD505-2E9C-101B-9397-08002B2CF9AE}" pid="6" name="MSIP_Label_ed3826ce-7c18-471d-9596-93de5bae332e_Name">
    <vt:lpwstr>Internal</vt:lpwstr>
  </property>
  <property fmtid="{D5CDD505-2E9C-101B-9397-08002B2CF9AE}" pid="7" name="MSIP_Label_ed3826ce-7c18-471d-9596-93de5bae332e_SiteId">
    <vt:lpwstr>c0a02e2d-1186-410a-8895-0a4a252ebf17</vt:lpwstr>
  </property>
  <property fmtid="{D5CDD505-2E9C-101B-9397-08002B2CF9AE}" pid="8" name="MSIP_Label_ed3826ce-7c18-471d-9596-93de5bae332e_ActionId">
    <vt:lpwstr>c4d96f00-98e3-4a88-af6e-2195504e70c7</vt:lpwstr>
  </property>
  <property fmtid="{D5CDD505-2E9C-101B-9397-08002B2CF9AE}" pid="9" name="MSIP_Label_ed3826ce-7c18-471d-9596-93de5bae332e_ContentBits">
    <vt:lpwstr>0</vt:lpwstr>
  </property>
</Properties>
</file>