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Nicor Gas/Nicor 2023 reports/"/>
    </mc:Choice>
  </mc:AlternateContent>
  <xr:revisionPtr revIDLastSave="0" documentId="8_{1AED23DD-67F6-45E6-89C0-7720851BAD99}" xr6:coauthVersionLast="47" xr6:coauthVersionMax="47" xr10:uidLastSave="{00000000-0000-0000-0000-000000000000}"/>
  <bookViews>
    <workbookView xWindow="-110" yWindow="-110" windowWidth="19420" windowHeight="10300"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1" l="1"/>
  <c r="J48" i="1"/>
  <c r="J49" i="1"/>
  <c r="J46" i="1"/>
  <c r="J32" i="1"/>
  <c r="J31" i="1"/>
  <c r="J35" i="1"/>
  <c r="J36" i="1"/>
  <c r="J37" i="1"/>
  <c r="J38" i="1"/>
  <c r="J34" i="1"/>
  <c r="J23" i="1"/>
  <c r="J24" i="1"/>
  <c r="J25" i="1"/>
  <c r="J26" i="1"/>
  <c r="J22" i="1"/>
  <c r="J61" i="1"/>
  <c r="J60" i="1"/>
  <c r="E34" i="8"/>
  <c r="G46" i="1"/>
  <c r="C51" i="1" l="1"/>
  <c r="M47" i="1"/>
  <c r="M48" i="1"/>
  <c r="M49" i="1"/>
  <c r="G47" i="1"/>
  <c r="G48" i="1"/>
  <c r="G49" i="1"/>
  <c r="K64" i="1"/>
  <c r="L51" i="1"/>
  <c r="K51" i="1"/>
  <c r="J51" i="1"/>
  <c r="I51" i="1"/>
  <c r="H51" i="1"/>
  <c r="F51" i="1"/>
  <c r="E51" i="1"/>
  <c r="D51" i="1"/>
  <c r="E33" i="8"/>
  <c r="C30" i="1" l="1"/>
  <c r="C32" i="1" s="1"/>
  <c r="G23" i="1"/>
  <c r="G24" i="1"/>
  <c r="G25" i="1"/>
  <c r="G26" i="1"/>
  <c r="G22" i="1"/>
  <c r="G61" i="1"/>
  <c r="K44" i="1"/>
  <c r="K30" i="1"/>
  <c r="K63" i="1"/>
  <c r="L63" i="1"/>
  <c r="D30" i="1"/>
  <c r="G31" i="3"/>
  <c r="G32" i="3"/>
  <c r="G33" i="3"/>
  <c r="G34" i="3"/>
  <c r="D35" i="3"/>
  <c r="E35" i="3"/>
  <c r="F35" i="3"/>
  <c r="F37" i="8"/>
  <c r="D37" i="8"/>
  <c r="C37" i="8"/>
  <c r="G36" i="8"/>
  <c r="G35" i="8"/>
  <c r="G34" i="8"/>
  <c r="G29" i="3"/>
  <c r="C44" i="1"/>
  <c r="G35" i="1"/>
  <c r="E21" i="8"/>
  <c r="E30" i="8"/>
  <c r="G35" i="3" l="1"/>
  <c r="E37" i="8"/>
  <c r="G37" i="8" s="1"/>
  <c r="G33" i="8"/>
  <c r="G28" i="3"/>
  <c r="F44" i="1"/>
  <c r="E30" i="1"/>
  <c r="F30" i="1"/>
  <c r="M60" i="1" l="1"/>
  <c r="M46" i="1"/>
  <c r="M38" i="1"/>
  <c r="M37" i="1"/>
  <c r="M36" i="1"/>
  <c r="M35" i="1"/>
  <c r="M34" i="1"/>
  <c r="M26" i="1"/>
  <c r="M25" i="1"/>
  <c r="M24" i="1"/>
  <c r="M23" i="1"/>
  <c r="M22" i="1"/>
  <c r="G27" i="3" l="1"/>
  <c r="G30" i="1" l="1"/>
  <c r="E18" i="8"/>
  <c r="G18" i="8" s="1"/>
  <c r="E19" i="8"/>
  <c r="G19" i="8"/>
  <c r="E20" i="8"/>
  <c r="G20" i="8"/>
  <c r="C21" i="8"/>
  <c r="G21" i="8" s="1"/>
  <c r="D21" i="8"/>
  <c r="F21" i="8"/>
  <c r="E22" i="8"/>
  <c r="G22" i="8"/>
  <c r="E23" i="8"/>
  <c r="G23" i="8"/>
  <c r="E24" i="8"/>
  <c r="G24" i="8"/>
  <c r="C25" i="8"/>
  <c r="D25" i="8"/>
  <c r="E25" i="8" s="1"/>
  <c r="G25" i="8" s="1"/>
  <c r="F25" i="8"/>
  <c r="E27" i="8"/>
  <c r="G27" i="8"/>
  <c r="E28" i="8"/>
  <c r="G28" i="8" s="1"/>
  <c r="E29" i="8"/>
  <c r="G29" i="8" s="1"/>
  <c r="G30" i="8"/>
  <c r="C31" i="8"/>
  <c r="D31" i="8"/>
  <c r="F31" i="8"/>
  <c r="K58" i="1"/>
  <c r="G36" i="1"/>
  <c r="G37" i="1"/>
  <c r="G38" i="1"/>
  <c r="G34" i="1"/>
  <c r="I30" i="1"/>
  <c r="J30" i="1"/>
  <c r="H30" i="1"/>
  <c r="L30" i="1"/>
  <c r="C19" i="2"/>
  <c r="C26" i="2"/>
  <c r="H44" i="1"/>
  <c r="L44" i="1"/>
  <c r="H63" i="1"/>
  <c r="F24" i="3"/>
  <c r="G24" i="3"/>
  <c r="G23" i="3"/>
  <c r="G22" i="3"/>
  <c r="F25" i="3"/>
  <c r="D25" i="3"/>
  <c r="G25" i="3" s="1"/>
  <c r="E25" i="3"/>
  <c r="G20" i="3"/>
  <c r="G19" i="3"/>
  <c r="G18" i="3"/>
  <c r="F30" i="3"/>
  <c r="E30" i="3"/>
  <c r="D21" i="3"/>
  <c r="F21" i="3"/>
  <c r="G21" i="3"/>
  <c r="E21" i="3"/>
  <c r="G60" i="1"/>
  <c r="J63" i="1"/>
  <c r="I63" i="1"/>
  <c r="H58" i="1"/>
  <c r="M58" i="1"/>
  <c r="F64" i="1"/>
  <c r="F63" i="1"/>
  <c r="G63" i="1"/>
  <c r="F58" i="1"/>
  <c r="G58" i="1" s="1"/>
  <c r="E63" i="1"/>
  <c r="D63" i="1"/>
  <c r="C63" i="1"/>
  <c r="L58" i="1"/>
  <c r="J58" i="1"/>
  <c r="I58" i="1"/>
  <c r="E58" i="1"/>
  <c r="D58" i="1"/>
  <c r="C58" i="1"/>
  <c r="E44" i="1"/>
  <c r="J44" i="1"/>
  <c r="D44" i="1"/>
  <c r="I44" i="1"/>
  <c r="G26" i="3"/>
  <c r="D30" i="3"/>
  <c r="E23" i="7"/>
  <c r="E24" i="7" s="1"/>
  <c r="E26" i="7" s="1"/>
  <c r="E18" i="7"/>
  <c r="E33" i="7"/>
  <c r="E36" i="7"/>
  <c r="E34" i="7"/>
  <c r="E35" i="7" s="1"/>
  <c r="D64" i="1" l="1"/>
  <c r="L64" i="1"/>
  <c r="G30" i="3"/>
  <c r="E64" i="1"/>
  <c r="E37" i="7"/>
  <c r="E38" i="7" s="1"/>
  <c r="E39" i="7" s="1"/>
  <c r="E27" i="7"/>
  <c r="E30" i="7" s="1"/>
  <c r="M63" i="1"/>
  <c r="M51" i="1"/>
  <c r="M44" i="1"/>
  <c r="G51" i="1"/>
  <c r="M30" i="1"/>
  <c r="C64" i="1"/>
  <c r="G64" i="1" s="1"/>
  <c r="G44" i="1"/>
  <c r="E31" i="8"/>
  <c r="G31" i="8" s="1"/>
  <c r="C27" i="2"/>
  <c r="C32" i="2" s="1"/>
  <c r="J64" i="1"/>
  <c r="I64" i="1"/>
  <c r="H64" i="1"/>
  <c r="M64" i="1" l="1"/>
</calcChain>
</file>

<file path=xl/sharedStrings.xml><?xml version="1.0" encoding="utf-8"?>
<sst xmlns="http://schemas.openxmlformats.org/spreadsheetml/2006/main" count="357" uniqueCount="233">
  <si>
    <t>Statewide Quarterly Report Template</t>
  </si>
  <si>
    <t>Tab 1: Ex Ante Results</t>
  </si>
  <si>
    <t>Final Draft (updated 4-26-18)</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</si>
  <si>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</si>
  <si>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</si>
  <si>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000000"/>
        <rFont val="Century Gothic"/>
      </rPr>
      <t>Northern Illinois Gas Company dba Nicor Gas Company Ex Ante Results - Section 8-103B/8-104 (EEPS) Programs</t>
    </r>
    <r>
      <rPr>
        <b/>
        <sz val="11"/>
        <color rgb="FFFF0000"/>
        <rFont val="Century Gothic"/>
      </rPr>
      <t xml:space="preserve"> Second Quarter 2023 (January 1, 2023 - June 30, 2023)</t>
    </r>
  </si>
  <si>
    <t xml:space="preserve"> Section 8-103B/8-104
(EEPS) Program</t>
  </si>
  <si>
    <t>Net Energy Savings Achieved
(MWh or therms)</t>
  </si>
  <si>
    <t>2023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</si>
  <si>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</si>
  <si>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</si>
  <si>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</si>
  <si>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</si>
  <si>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</si>
  <si>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</si>
  <si>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2023 Original Plan 
Budget*</t>
  </si>
  <si>
    <t>2023 Approved Budget**</t>
  </si>
  <si>
    <t>% of Costs YTD Compared to Approved Budget</t>
  </si>
  <si>
    <t>Commercial &amp; Industrial Programs</t>
  </si>
  <si>
    <t>Business Energy Efficiency Rebate</t>
  </si>
  <si>
    <t>Custom Incentives</t>
  </si>
  <si>
    <t xml:space="preserve">Small Business </t>
  </si>
  <si>
    <t>Business New Construction</t>
  </si>
  <si>
    <t>Strategic Energy Management</t>
  </si>
  <si>
    <t>C&amp;I Programs Subtotal</t>
  </si>
  <si>
    <t>C&amp;I Programs - Private Sector Total</t>
  </si>
  <si>
    <t>n.a.</t>
  </si>
  <si>
    <t>C&amp;I Programs - Public Sector Total</t>
  </si>
  <si>
    <t>Residential Programs</t>
  </si>
  <si>
    <t>Home Energy Efficiency Rebate</t>
  </si>
  <si>
    <t>Home Energy Savings</t>
  </si>
  <si>
    <t>Multi Family</t>
  </si>
  <si>
    <t xml:space="preserve">Residential New Construction </t>
  </si>
  <si>
    <t>Energy Education and Outreach</t>
  </si>
  <si>
    <t/>
  </si>
  <si>
    <t>Residential Programs Subtotal</t>
  </si>
  <si>
    <t>Income Qualified Programs</t>
  </si>
  <si>
    <t>Income Qualified Energy Efficiency</t>
  </si>
  <si>
    <t>Income Qualified Retrofit (Weatherization, PHA, AHNC)</t>
  </si>
  <si>
    <t>Income Qualified Single Family</t>
  </si>
  <si>
    <t>Income Qualified Multi-family</t>
  </si>
  <si>
    <t>Income Qualified Whole Bldg Retrofit (Ameren Joint offering)</t>
  </si>
  <si>
    <t>Income Qualified Programs Subtotal</t>
  </si>
  <si>
    <t>Third Party Programs (Section 8-103B - Beginning in 2019)</t>
  </si>
  <si>
    <t>Third Party Programs (Section 8-103B - Beginning in 2019) Subtotal</t>
  </si>
  <si>
    <t>Demonstration of Breakthrough Equipment and Devices</t>
  </si>
  <si>
    <t>Emerging Technology Program</t>
  </si>
  <si>
    <t>Market Transformation</t>
  </si>
  <si>
    <t>Demonstration of Breakthrough Equipment and  and Market Transformation Subtotal</t>
  </si>
  <si>
    <r>
      <t>Overall Total</t>
    </r>
    <r>
      <rPr>
        <b/>
        <sz val="10"/>
        <color rgb="FFFF0000"/>
        <rFont val="Century Gothic"/>
        <family val="2"/>
      </rPr>
      <t xml:space="preserve"> Nicor Gas</t>
    </r>
    <r>
      <rPr>
        <b/>
        <sz val="10"/>
        <rFont val="Century Gothic"/>
        <family val="2"/>
      </rPr>
      <t xml:space="preserve"> Section 8-103B/8-104 (EEPS) Programs</t>
    </r>
  </si>
  <si>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</si>
  <si>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</si>
  <si>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</si>
  <si>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</si>
  <si>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</si>
  <si>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</si>
  <si>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</si>
  <si>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000000"/>
        <rFont val="Century Gothic"/>
      </rPr>
      <t>Northern Illinois Gas Company dba Nicor Gas Company Section 8-103B/8-104 (EEPS) Costs </t>
    </r>
    <r>
      <rPr>
        <b/>
        <sz val="11"/>
        <color rgb="FFFF0000"/>
        <rFont val="Century Gothic"/>
      </rPr>
      <t>Second Quarter 2023 (January 1, 2023 - June 30, 2023)</t>
    </r>
  </si>
  <si>
    <t>Section 8-103B/8-104 (EEPS) Cost Category</t>
  </si>
  <si>
    <r>
      <rPr>
        <b/>
        <sz val="10"/>
        <color rgb="FFFF0000"/>
        <rFont val="Century Gothic"/>
        <family val="2"/>
      </rPr>
      <t xml:space="preserve"> </t>
    </r>
    <r>
      <rPr>
        <b/>
        <sz val="10"/>
        <color theme="0"/>
        <rFont val="Century Gothic"/>
        <family val="2"/>
      </rPr>
      <t>2023
Actual Costs YTD</t>
    </r>
  </si>
  <si>
    <t>Program Costs by Sector</t>
  </si>
  <si>
    <t>C&amp;I Programs (Private Sector)</t>
  </si>
  <si>
    <t xml:space="preserve">Public Sector Programs </t>
  </si>
  <si>
    <t>Market Transformation Programs</t>
  </si>
  <si>
    <t>Third Party Programs (Beginning in 2019)</t>
  </si>
  <si>
    <r>
      <t>Total Nicor Gas</t>
    </r>
    <r>
      <rPr>
        <b/>
        <sz val="10"/>
        <color theme="1"/>
        <rFont val="Century Gothic"/>
        <family val="2"/>
      </rPr>
      <t xml:space="preserve"> Program Costs</t>
    </r>
  </si>
  <si>
    <t>Portfolio-Level Costs by Portfolio Cost Category (Section 8-103B/8-104 EEPS)</t>
  </si>
  <si>
    <t xml:space="preserve">Demonstration of Breakthrough
Equipment and Devices Costs </t>
  </si>
  <si>
    <t>Market Development Initiative</t>
  </si>
  <si>
    <t xml:space="preserve"> </t>
  </si>
  <si>
    <t>Evaluation Costs</t>
  </si>
  <si>
    <t>Marketing Costs (including Education and Outreach)</t>
  </si>
  <si>
    <t xml:space="preserve">Portfolio Administrative Costs </t>
  </si>
  <si>
    <r>
      <t>Total Nicor Gas</t>
    </r>
    <r>
      <rPr>
        <b/>
        <sz val="10"/>
        <color theme="1"/>
        <rFont val="Century Gothic"/>
        <family val="2"/>
      </rPr>
      <t xml:space="preserve"> Portfolio-Level Costs</t>
    </r>
  </si>
  <si>
    <r>
      <t>Total Nicor Gas</t>
    </r>
    <r>
      <rPr>
        <b/>
        <sz val="10"/>
        <rFont val="Century Gothic"/>
        <family val="2"/>
      </rPr>
      <t xml:space="preserve"> Program and Portfolio-Level Section 8-103B/8-104 (EEPS) Costs</t>
    </r>
  </si>
  <si>
    <r>
      <rPr>
        <b/>
        <sz val="11"/>
        <color rgb="FF000000"/>
        <rFont val="Century Gothic"/>
      </rPr>
      <t>Northern Illinois Gas Company dba Nicor Gas Company Section 8-103B/8-104 (EEPS) Costs</t>
    </r>
    <r>
      <rPr>
        <b/>
        <sz val="11"/>
        <color rgb="FFFF0000"/>
        <rFont val="Century Gothic"/>
      </rPr>
      <t> Second Quarter (January 1, 2023 - June 30, 2023)</t>
    </r>
  </si>
  <si>
    <t>Overall Total Costs</t>
  </si>
  <si>
    <t>2022
Actual Costs YTD</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</si>
  <si>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</si>
  <si>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</si>
  <si>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IL Department of Commerce and Economic Opportunity Energy Saved (therms) </t>
  </si>
  <si>
    <t>Program Year</t>
  </si>
  <si>
    <t>Evaluation Status
(Ex Ante, Verified***, or ICC Approved)</t>
  </si>
  <si>
    <t>Net Energy Savings Achieved
(Therms)</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</si>
  <si>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</si>
  <si>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</si>
  <si>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</si>
  <si>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</si>
  <si>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</si>
  <si>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</si>
  <si>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</si>
  <si>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</si>
  <si>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</si>
  <si>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</si>
  <si>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</si>
  <si>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</si>
  <si>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</si>
  <si>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</si>
  <si>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</si>
  <si>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</si>
  <si>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</si>
  <si>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</si>
  <si>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Verified</t>
  </si>
  <si>
    <t>EPY3- 6/1/10-5/31/11</t>
  </si>
  <si>
    <t>Source</t>
  </si>
  <si>
    <t>Docket 14-0594</t>
  </si>
  <si>
    <t>Docket 14-0595</t>
  </si>
  <si>
    <t>Docket 15-0296</t>
  </si>
  <si>
    <t>EPY7/GPY4 DCEO Cost Effectiveness Summary Report, p. 7.</t>
  </si>
  <si>
    <t>EPY8-EPY9/GPY5-GPY6 DCEO Navigant Evaluation Report, p. 3.   </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</si>
  <si>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</si>
  <si>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</si>
  <si>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</si>
  <si>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</si>
  <si>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</si>
  <si>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</si>
  <si>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</si>
  <si>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</si>
  <si>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</si>
  <si>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</si>
  <si>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</si>
  <si>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</si>
  <si>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</si>
  <si>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</si>
  <si>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</si>
  <si>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</si>
  <si>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</si>
  <si>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</si>
  <si>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</si>
  <si>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rgb="FF000000"/>
        <rFont val="Century Gothic"/>
      </rPr>
      <t>Environmental and Economic Impacts for the Northern Illinois Gas Company dba Nicor Gas Company Service Territory as of</t>
    </r>
    <r>
      <rPr>
        <b/>
        <sz val="11"/>
        <color rgb="FFFF0000"/>
        <rFont val="Century Gothic"/>
      </rPr>
      <t xml:space="preserve"> Second Quarter 2023 (January 1, 2023 - June 30, 2023)</t>
    </r>
  </si>
  <si>
    <t>Performance Metrics (Equivalents)*</t>
  </si>
  <si>
    <t>EPY9/
GPY6****</t>
  </si>
  <si>
    <t>Net Energy Savings Achieved (therms)**</t>
  </si>
  <si>
    <t>Not applicable</t>
  </si>
  <si>
    <t>Carbon reduction (tons)</t>
  </si>
  <si>
    <t>Cars removed from the road*</t>
  </si>
  <si>
    <t>Acres of trees planted*</t>
  </si>
  <si>
    <t>Number of homes powered for 1 year*</t>
  </si>
  <si>
    <t>Direct Portfolio Jobs</t>
  </si>
  <si>
    <t>Not Available</t>
  </si>
  <si>
    <t>Income qualified homes served***</t>
  </si>
  <si>
    <t>*Unless otherwise noted, performance metrics for carbon reduction, cars removed from the road, homes powered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</si>
  <si>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</si>
  <si>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</si>
  <si>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</si>
  <si>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</si>
  <si>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</si>
  <si>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</si>
  <si>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</si>
  <si>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</si>
  <si>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</si>
  <si>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s</t>
  </si>
  <si>
    <r>
      <t xml:space="preserve">Cumulative Persisting Annual Savings (CPAS) Goal Progress </t>
    </r>
    <r>
      <rPr>
        <b/>
        <sz val="11"/>
        <color rgb="FFFF0000"/>
        <rFont val="Century Gothic"/>
        <family val="2"/>
      </rPr>
      <t>[Utility to Add Year and Quarter]</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</si>
  <si>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</si>
  <si>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</si>
  <si>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</si>
  <si>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</si>
  <si>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</si>
  <si>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</si>
  <si>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</si>
  <si>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</si>
  <si>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</si>
  <si>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</si>
  <si>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</si>
  <si>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</si>
  <si>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</si>
  <si>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</si>
  <si>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</si>
  <si>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</si>
  <si>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</si>
  <si>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</si>
  <si>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</si>
  <si>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</si>
  <si>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</si>
  <si>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</si>
  <si>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</si>
  <si>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</si>
  <si>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</si>
  <si>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</si>
  <si>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</si>
  <si>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</si>
  <si>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</si>
  <si>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</si>
  <si>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</si>
  <si>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</si>
  <si>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</si>
  <si>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</si>
  <si>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</si>
  <si>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</si>
  <si>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</si>
  <si>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</si>
  <si>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</si>
  <si>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</si>
  <si>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</si>
  <si>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</si>
  <si>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</si>
  <si>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</si>
  <si>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</si>
  <si>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</si>
  <si>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</si>
  <si>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</si>
  <si>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</si>
  <si>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</si>
  <si>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</si>
  <si>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</si>
  <si>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</si>
  <si>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</si>
  <si>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</si>
  <si>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</si>
  <si>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</si>
  <si>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</si>
  <si>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</si>
  <si>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</si>
  <si>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</si>
  <si>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</si>
  <si>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</si>
  <si>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</si>
  <si>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t>Final (updated 10-18-18)</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</si>
  <si>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</si>
  <si>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Rider 30 Costs</t>
  </si>
  <si>
    <t>Rider 31 Costs</t>
  </si>
  <si>
    <r>
      <t xml:space="preserve">Actual </t>
    </r>
    <r>
      <rPr>
        <b/>
        <sz val="11"/>
        <color rgb="FFFF0000"/>
        <rFont val="Century Gothic"/>
        <family val="2"/>
      </rPr>
      <t>[Utility]</t>
    </r>
    <r>
      <rPr>
        <b/>
        <sz val="11"/>
        <color theme="0"/>
        <rFont val="Century Gothic"/>
        <family val="2"/>
      </rPr>
      <t xml:space="preserve"> EEPS Costs</t>
    </r>
  </si>
  <si>
    <t>Actual DCEO EEPS Costs</t>
  </si>
  <si>
    <r>
      <t>Total Actual EEPS Costs (</t>
    </r>
    <r>
      <rPr>
        <b/>
        <sz val="11"/>
        <color rgb="FFFF0000"/>
        <rFont val="Century Gothic"/>
        <family val="2"/>
      </rPr>
      <t>[Utility]</t>
    </r>
    <r>
      <rPr>
        <b/>
        <sz val="11"/>
        <color theme="0"/>
        <rFont val="Century Gothic"/>
        <family val="2"/>
      </rPr>
      <t xml:space="preserve"> + DCEO)</t>
    </r>
  </si>
  <si>
    <t>Actual Section 16-111.5B Costs</t>
  </si>
  <si>
    <t>Total Actual EEPS + Section 16-111.5B Costs</t>
  </si>
  <si>
    <r>
      <t xml:space="preserve">Actual </t>
    </r>
    <r>
      <rPr>
        <b/>
        <sz val="11"/>
        <color rgb="FFFF0000"/>
        <rFont val="Century Gothic"/>
        <family val="2"/>
      </rPr>
      <t>[Utility]</t>
    </r>
    <r>
      <rPr>
        <b/>
        <sz val="11"/>
        <color theme="0"/>
        <rFont val="Century Gothic"/>
        <family val="2"/>
      </rPr>
      <t xml:space="preserve"> EEPS Costs YTD</t>
    </r>
  </si>
  <si>
    <r>
      <t xml:space="preserve">Approved </t>
    </r>
    <r>
      <rPr>
        <b/>
        <sz val="11"/>
        <color rgb="FFFF0000"/>
        <rFont val="Century Gothic"/>
        <family val="2"/>
      </rPr>
      <t>[Utility]</t>
    </r>
    <r>
      <rPr>
        <b/>
        <sz val="11"/>
        <color theme="0"/>
        <rFont val="Century Gothic"/>
        <family val="2"/>
      </rPr>
      <t xml:space="preserve"> EEPS Budget</t>
    </r>
  </si>
  <si>
    <t>Source: YE Reconciliations and PeopleSoft Queries</t>
  </si>
  <si>
    <t>2019 - Thru 2019.12</t>
  </si>
  <si>
    <r>
      <t xml:space="preserve">Northern Illinois Gas Company Section 8-103B/8-104 (EEPS) Energy Saved (therms) as of </t>
    </r>
    <r>
      <rPr>
        <b/>
        <sz val="11"/>
        <color rgb="FFFF0000"/>
        <rFont val="Century Gothic"/>
        <family val="2"/>
      </rPr>
      <t>Second Quarter 2023 (January 1, 2023 - June 30, 2023)</t>
    </r>
  </si>
  <si>
    <r>
      <t xml:space="preserve">Northern Illinois Gas Company dba Nicor Gas Company CPAS and AAIG Progress Ex Ante Results - Section 8-103B Portfolio  </t>
    </r>
    <r>
      <rPr>
        <b/>
        <sz val="11"/>
        <color rgb="FFFF0000"/>
        <rFont val="Century Gothic"/>
        <family val="2"/>
      </rPr>
      <t>Second  Quarter 2023 (January 1, 2023 - June 30, 2023)</t>
    </r>
  </si>
  <si>
    <r>
      <t>[Nicor Gas] Service Territory Historical Energy Efficiency Costs as of [</t>
    </r>
    <r>
      <rPr>
        <b/>
        <sz val="11"/>
        <color rgb="FFFF0000"/>
        <rFont val="Century Gothic"/>
        <family val="2"/>
      </rPr>
      <t>Second Quarter January 1, 2023 - June 30, 2023</t>
    </r>
    <r>
      <rPr>
        <b/>
        <sz val="11"/>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</si>
</sst>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0.0%"/>
    <numFmt numFmtId="168" formatCode="&quot;$&quot;#,##0"/>
  </numFmts>
  <fonts count="38"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sz val="10"/>
      <name val="Arial"/>
      <family val="2"/>
    </font>
    <font>
      <sz val="11"/>
      <color indexed="8"/>
      <name val="Calibri"/>
      <family val="2"/>
    </font>
    <font>
      <b/>
      <sz val="11"/>
      <color indexed="9"/>
      <name val="Century Gothic"/>
      <family val="2"/>
    </font>
    <font>
      <b/>
      <sz val="10"/>
      <color indexed="8"/>
      <name val="Century Gothic"/>
      <family val="2"/>
    </font>
    <font>
      <i/>
      <sz val="10"/>
      <color indexed="8"/>
      <name val="Century Gothic"/>
      <family val="2"/>
    </font>
    <font>
      <sz val="11"/>
      <color rgb="FF000000"/>
      <name val="Century Gothic"/>
      <family val="2"/>
    </font>
    <font>
      <b/>
      <sz val="11"/>
      <color rgb="FF000000"/>
      <name val="Century Gothic"/>
    </font>
    <font>
      <b/>
      <sz val="11"/>
      <color rgb="FFFF0000"/>
      <name val="Century Gothic"/>
    </font>
    <font>
      <b/>
      <sz val="11"/>
      <color theme="1"/>
      <name val="Century Gothic"/>
    </font>
  </fonts>
  <fills count="15">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rgb="FFCACACA"/>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D9D9D9"/>
        <bgColor indexed="64"/>
      </patternFill>
    </fill>
  </fills>
  <borders count="13">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xf numFmtId="0" fontId="29" fillId="0" borderId="0"/>
    <xf numFmtId="0" fontId="30" fillId="0" borderId="0"/>
  </cellStyleXfs>
  <cellXfs count="253">
    <xf numFmtId="0" fontId="0" fillId="0" borderId="0" xfId="0"/>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2" borderId="1" xfId="0" applyFont="1" applyFill="1" applyBorder="1" applyAlignment="1">
      <alignment horizontal="center" vertical="center" wrapText="1"/>
    </xf>
    <xf numFmtId="0" fontId="7" fillId="0" borderId="1" xfId="0" applyFont="1" applyBorder="1"/>
    <xf numFmtId="0" fontId="7" fillId="0" borderId="0" xfId="0" applyFont="1"/>
    <xf numFmtId="0" fontId="12" fillId="0" borderId="0" xfId="0" applyFont="1"/>
    <xf numFmtId="0" fontId="13" fillId="0" borderId="0" xfId="0" applyFont="1"/>
    <xf numFmtId="0" fontId="8" fillId="0" borderId="0" xfId="0" applyFont="1" applyAlignment="1">
      <alignment horizontal="justify" vertical="center"/>
    </xf>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3" fontId="5" fillId="0" borderId="0" xfId="0" applyNumberFormat="1" applyFont="1" applyAlignment="1">
      <alignment horizontal="center"/>
    </xf>
    <xf numFmtId="0" fontId="9" fillId="2" borderId="1" xfId="0" applyFont="1" applyFill="1" applyBorder="1" applyAlignment="1">
      <alignment horizontal="center" vertical="center"/>
    </xf>
    <xf numFmtId="165" fontId="5" fillId="0" borderId="1" xfId="1" applyNumberFormat="1" applyFont="1" applyBorder="1"/>
    <xf numFmtId="0" fontId="0" fillId="0" borderId="0" xfId="0" applyAlignment="1">
      <alignment vertical="center"/>
    </xf>
    <xf numFmtId="0" fontId="9" fillId="2" borderId="1" xfId="0" applyFont="1" applyFill="1" applyBorder="1" applyAlignment="1">
      <alignment vertical="center"/>
    </xf>
    <xf numFmtId="0" fontId="4" fillId="0" borderId="0" xfId="0" applyFont="1"/>
    <xf numFmtId="0" fontId="10" fillId="0" borderId="0" xfId="0" applyFont="1"/>
    <xf numFmtId="3" fontId="10" fillId="0" borderId="0" xfId="0" applyNumberFormat="1" applyFont="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0" fontId="15" fillId="0" borderId="0" xfId="3" applyFont="1" applyAlignment="1" applyProtection="1"/>
    <xf numFmtId="0" fontId="16" fillId="0" borderId="0" xfId="3" applyFont="1" applyAlignment="1" applyProtection="1"/>
    <xf numFmtId="0" fontId="9" fillId="2" borderId="1" xfId="0" applyFont="1" applyFill="1" applyBorder="1" applyAlignment="1">
      <alignment vertical="center" wrapText="1"/>
    </xf>
    <xf numFmtId="0" fontId="4" fillId="0" borderId="0" xfId="0" applyFont="1" applyAlignment="1">
      <alignment horizontal="left" wrapText="1"/>
    </xf>
    <xf numFmtId="0" fontId="3" fillId="0" borderId="0" xfId="0" applyFont="1" applyAlignment="1">
      <alignment horizontal="left" wrapText="1"/>
    </xf>
    <xf numFmtId="37" fontId="4" fillId="0" borderId="0" xfId="1" applyNumberFormat="1" applyFont="1" applyAlignment="1">
      <alignment horizontal="center"/>
    </xf>
    <xf numFmtId="9" fontId="4" fillId="0" borderId="0" xfId="0" applyNumberFormat="1" applyFont="1" applyAlignment="1">
      <alignment horizontal="center"/>
    </xf>
    <xf numFmtId="164" fontId="4" fillId="0" borderId="0" xfId="0" applyNumberFormat="1" applyFont="1"/>
    <xf numFmtId="0" fontId="7" fillId="0" borderId="0" xfId="0" applyFont="1" applyAlignment="1">
      <alignment horizontal="left" vertical="center" wrapText="1"/>
    </xf>
    <xf numFmtId="0" fontId="17" fillId="2" borderId="1" xfId="0" applyFont="1" applyFill="1" applyBorder="1" applyAlignment="1">
      <alignment horizontal="center" vertical="center" wrapText="1"/>
    </xf>
    <xf numFmtId="0" fontId="18" fillId="0" borderId="0" xfId="0" applyFont="1"/>
    <xf numFmtId="0" fontId="11" fillId="5" borderId="1" xfId="0" applyFont="1" applyFill="1" applyBorder="1" applyAlignment="1">
      <alignment horizontal="center"/>
    </xf>
    <xf numFmtId="3" fontId="5" fillId="5" borderId="1" xfId="0" applyNumberFormat="1" applyFont="1" applyFill="1" applyBorder="1" applyAlignment="1">
      <alignment horizontal="center"/>
    </xf>
    <xf numFmtId="9" fontId="5" fillId="5" borderId="1" xfId="0" applyNumberFormat="1" applyFont="1" applyFill="1" applyBorder="1" applyAlignment="1">
      <alignment horizontal="center"/>
    </xf>
    <xf numFmtId="3" fontId="7" fillId="0" borderId="0" xfId="0" applyNumberFormat="1" applyFont="1" applyAlignment="1">
      <alignment horizontal="center"/>
    </xf>
    <xf numFmtId="1" fontId="7" fillId="0" borderId="0" xfId="0" applyNumberFormat="1" applyFont="1" applyAlignment="1">
      <alignment horizontal="center"/>
    </xf>
    <xf numFmtId="0" fontId="7" fillId="0" borderId="0" xfId="0" applyFont="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165" fontId="5" fillId="0" borderId="1" xfId="1" applyNumberFormat="1" applyFont="1" applyBorder="1" applyAlignment="1">
      <alignment vertical="center"/>
    </xf>
    <xf numFmtId="165" fontId="5" fillId="0" borderId="1" xfId="1" applyNumberFormat="1" applyFont="1" applyBorder="1" applyAlignment="1">
      <alignment horizontal="right" vertical="center"/>
    </xf>
    <xf numFmtId="0" fontId="4" fillId="0" borderId="0" xfId="0" applyFont="1" applyAlignment="1">
      <alignment vertical="center" wrapText="1"/>
    </xf>
    <xf numFmtId="0" fontId="6" fillId="0" borderId="0" xfId="0" applyFont="1" applyAlignment="1">
      <alignment vertical="center"/>
    </xf>
    <xf numFmtId="0" fontId="3" fillId="4" borderId="1" xfId="0" applyFont="1" applyFill="1" applyBorder="1" applyAlignment="1">
      <alignment horizontal="left" vertical="center" wrapText="1"/>
    </xf>
    <xf numFmtId="0" fontId="6" fillId="0" borderId="0" xfId="0" applyFont="1" applyAlignment="1">
      <alignment wrapText="1"/>
    </xf>
    <xf numFmtId="0" fontId="4" fillId="0" borderId="0" xfId="0" applyFont="1" applyAlignment="1">
      <alignment horizontal="left" vertical="center" wrapText="1"/>
    </xf>
    <xf numFmtId="3" fontId="4" fillId="0" borderId="0" xfId="1" applyNumberFormat="1" applyFont="1" applyAlignment="1">
      <alignment horizontal="center" vertical="center"/>
    </xf>
    <xf numFmtId="3" fontId="4" fillId="0" borderId="0" xfId="1" applyNumberFormat="1" applyFont="1" applyAlignment="1">
      <alignment horizontal="center"/>
    </xf>
    <xf numFmtId="0" fontId="12" fillId="5" borderId="1" xfId="0" applyFont="1" applyFill="1" applyBorder="1" applyAlignment="1">
      <alignment horizontal="center" vertical="center" wrapText="1"/>
    </xf>
    <xf numFmtId="0" fontId="3" fillId="0" borderId="0" xfId="0" applyFont="1" applyAlignment="1">
      <alignment horizontal="left" vertical="center"/>
    </xf>
    <xf numFmtId="0" fontId="10" fillId="3" borderId="1" xfId="0" applyFont="1" applyFill="1" applyBorder="1" applyAlignment="1">
      <alignment vertical="center"/>
    </xf>
    <xf numFmtId="164" fontId="10" fillId="3"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3" fillId="7" borderId="1" xfId="0" applyFont="1" applyFill="1" applyBorder="1" applyAlignment="1">
      <alignment horizontal="left" vertical="center" wrapText="1"/>
    </xf>
    <xf numFmtId="164" fontId="3" fillId="7" borderId="1" xfId="0" applyNumberFormat="1" applyFont="1" applyFill="1" applyBorder="1"/>
    <xf numFmtId="0" fontId="3" fillId="5" borderId="1" xfId="0" applyFont="1" applyFill="1" applyBorder="1" applyAlignment="1">
      <alignment horizontal="left" vertical="center" wrapText="1"/>
    </xf>
    <xf numFmtId="0" fontId="22" fillId="0" borderId="0" xfId="0" applyFont="1"/>
    <xf numFmtId="0" fontId="24" fillId="0" borderId="0" xfId="0" applyFont="1"/>
    <xf numFmtId="0" fontId="7" fillId="0" borderId="0" xfId="0" applyFont="1" applyAlignment="1">
      <alignment vertical="center"/>
    </xf>
    <xf numFmtId="0" fontId="5" fillId="0" borderId="1" xfId="0" applyFont="1" applyBorder="1"/>
    <xf numFmtId="0" fontId="5" fillId="11" borderId="1" xfId="0" applyFont="1" applyFill="1" applyBorder="1"/>
    <xf numFmtId="0" fontId="5" fillId="0" borderId="0" xfId="0" applyFont="1" applyAlignment="1">
      <alignment horizontal="center"/>
    </xf>
    <xf numFmtId="9" fontId="5" fillId="0" borderId="0" xfId="4" applyFont="1"/>
    <xf numFmtId="0" fontId="5" fillId="0" borderId="0" xfId="0" quotePrefix="1" applyFont="1"/>
    <xf numFmtId="0" fontId="25" fillId="0" borderId="0" xfId="0" applyFont="1"/>
    <xf numFmtId="0" fontId="25" fillId="0" borderId="0" xfId="0" applyFont="1" applyAlignment="1">
      <alignment horizontal="center"/>
    </xf>
    <xf numFmtId="0" fontId="23" fillId="0" borderId="0" xfId="0" applyFont="1"/>
    <xf numFmtId="0" fontId="5" fillId="9" borderId="1" xfId="0" quotePrefix="1" applyFont="1" applyFill="1" applyBorder="1" applyAlignment="1">
      <alignment vertical="center"/>
    </xf>
    <xf numFmtId="0" fontId="5" fillId="11" borderId="1" xfId="0" applyFont="1" applyFill="1" applyBorder="1" applyAlignment="1">
      <alignment vertical="center"/>
    </xf>
    <xf numFmtId="0" fontId="5" fillId="10" borderId="1" xfId="0" applyFont="1" applyFill="1" applyBorder="1" applyAlignment="1">
      <alignment vertical="center"/>
    </xf>
    <xf numFmtId="0" fontId="5" fillId="0" borderId="1" xfId="0" applyFont="1" applyBorder="1" applyAlignment="1">
      <alignment horizontal="center" vertical="center"/>
    </xf>
    <xf numFmtId="10" fontId="5" fillId="11" borderId="1" xfId="0" applyNumberFormat="1" applyFont="1" applyFill="1" applyBorder="1" applyAlignment="1">
      <alignment horizontal="center" vertical="center"/>
    </xf>
    <xf numFmtId="165" fontId="5" fillId="9" borderId="1" xfId="0" applyNumberFormat="1" applyFont="1" applyFill="1" applyBorder="1" applyAlignment="1">
      <alignment horizontal="center" vertical="center"/>
    </xf>
    <xf numFmtId="165" fontId="5" fillId="10" borderId="1" xfId="0" applyNumberFormat="1" applyFont="1" applyFill="1" applyBorder="1" applyAlignment="1">
      <alignment horizontal="center" vertical="center"/>
    </xf>
    <xf numFmtId="166" fontId="5" fillId="9" borderId="1" xfId="4" applyNumberFormat="1" applyFont="1" applyFill="1" applyBorder="1" applyAlignment="1">
      <alignment horizontal="center" vertical="center"/>
    </xf>
    <xf numFmtId="10" fontId="5" fillId="9" borderId="1" xfId="0" applyNumberFormat="1" applyFont="1" applyFill="1" applyBorder="1" applyAlignment="1">
      <alignment horizontal="center" vertical="center"/>
    </xf>
    <xf numFmtId="166" fontId="5" fillId="10" borderId="1" xfId="0" applyNumberFormat="1" applyFont="1" applyFill="1" applyBorder="1" applyAlignment="1">
      <alignment horizontal="center" vertical="center"/>
    </xf>
    <xf numFmtId="166" fontId="5" fillId="9" borderId="1" xfId="0" applyNumberFormat="1" applyFont="1" applyFill="1" applyBorder="1" applyAlignment="1">
      <alignment horizontal="center" vertical="center"/>
    </xf>
    <xf numFmtId="165" fontId="5" fillId="11" borderId="1" xfId="1" applyNumberFormat="1" applyFont="1" applyFill="1" applyBorder="1" applyAlignment="1">
      <alignment horizontal="center" vertical="center"/>
    </xf>
    <xf numFmtId="0" fontId="11" fillId="0" borderId="1" xfId="0" applyFont="1" applyBorder="1" applyAlignment="1">
      <alignment horizontal="center" vertical="center" wrapText="1"/>
    </xf>
    <xf numFmtId="9" fontId="6" fillId="9" borderId="1" xfId="4" applyFont="1" applyFill="1" applyBorder="1" applyAlignment="1">
      <alignment horizontal="center" vertical="center"/>
    </xf>
    <xf numFmtId="0" fontId="6" fillId="0" borderId="0" xfId="0" applyFont="1" applyAlignment="1">
      <alignment horizontal="left" vertical="center"/>
    </xf>
    <xf numFmtId="165" fontId="5" fillId="0" borderId="1" xfId="1" applyNumberFormat="1" applyFont="1" applyBorder="1" applyAlignment="1">
      <alignment horizontal="left" vertical="center"/>
    </xf>
    <xf numFmtId="165" fontId="16" fillId="0" borderId="1" xfId="3" applyNumberFormat="1" applyFont="1" applyBorder="1" applyAlignment="1" applyProtection="1">
      <alignment horizontal="left" vertical="center"/>
    </xf>
    <xf numFmtId="164" fontId="10" fillId="3" borderId="1" xfId="0" applyNumberFormat="1" applyFont="1" applyFill="1" applyBorder="1" applyAlignment="1">
      <alignment vertical="center"/>
    </xf>
    <xf numFmtId="164" fontId="4" fillId="6" borderId="1" xfId="0" applyNumberFormat="1" applyFont="1" applyFill="1" applyBorder="1" applyAlignment="1">
      <alignment vertical="center"/>
    </xf>
    <xf numFmtId="165" fontId="3" fillId="7" borderId="1" xfId="1" applyNumberFormat="1" applyFont="1" applyFill="1" applyBorder="1" applyAlignment="1">
      <alignment horizontal="right"/>
    </xf>
    <xf numFmtId="167" fontId="3" fillId="7" borderId="1" xfId="4" applyNumberFormat="1" applyFont="1" applyFill="1" applyBorder="1" applyAlignment="1">
      <alignment horizontal="center"/>
    </xf>
    <xf numFmtId="1" fontId="3" fillId="4" borderId="1" xfId="0" applyNumberFormat="1" applyFont="1" applyFill="1" applyBorder="1" applyAlignment="1">
      <alignment horizontal="center"/>
    </xf>
    <xf numFmtId="0" fontId="3" fillId="8" borderId="1" xfId="0" applyFont="1" applyFill="1" applyBorder="1" applyAlignment="1">
      <alignment horizontal="right"/>
    </xf>
    <xf numFmtId="167" fontId="3" fillId="4" borderId="1" xfId="4" applyNumberFormat="1" applyFont="1" applyFill="1" applyBorder="1" applyAlignment="1">
      <alignment horizontal="center"/>
    </xf>
    <xf numFmtId="164" fontId="3" fillId="8" borderId="1" xfId="2" applyNumberFormat="1" applyFont="1" applyFill="1" applyBorder="1" applyAlignment="1">
      <alignment horizontal="right"/>
    </xf>
    <xf numFmtId="0" fontId="12" fillId="0" borderId="0" xfId="0" applyFont="1" applyAlignment="1">
      <alignment horizontal="centerContinuous" vertical="center" wrapText="1"/>
    </xf>
    <xf numFmtId="0" fontId="13" fillId="0" borderId="0" xfId="0" applyFont="1" applyAlignment="1">
      <alignment horizontal="centerContinuous" wrapText="1"/>
    </xf>
    <xf numFmtId="164" fontId="3" fillId="0" borderId="1" xfId="2" applyNumberFormat="1" applyFont="1" applyBorder="1" applyAlignment="1">
      <alignment vertical="center"/>
    </xf>
    <xf numFmtId="167" fontId="5" fillId="0" borderId="1" xfId="0" applyNumberFormat="1" applyFont="1" applyBorder="1" applyAlignment="1">
      <alignment horizontal="center"/>
    </xf>
    <xf numFmtId="167" fontId="5" fillId="5" borderId="1" xfId="0" applyNumberFormat="1" applyFont="1" applyFill="1" applyBorder="1" applyAlignment="1">
      <alignment horizontal="center"/>
    </xf>
    <xf numFmtId="3" fontId="19" fillId="0" borderId="1" xfId="0" applyNumberFormat="1" applyFont="1" applyBorder="1" applyAlignment="1">
      <alignment horizontal="center" vertical="center" wrapText="1"/>
    </xf>
    <xf numFmtId="167" fontId="5" fillId="0" borderId="1" xfId="0" quotePrefix="1" applyNumberFormat="1" applyFont="1" applyBorder="1" applyAlignment="1">
      <alignment horizontal="center"/>
    </xf>
    <xf numFmtId="3" fontId="10" fillId="0" borderId="1" xfId="0" applyNumberFormat="1" applyFont="1" applyBorder="1" applyAlignment="1">
      <alignment horizontal="right" vertical="center" wrapText="1"/>
    </xf>
    <xf numFmtId="3" fontId="32" fillId="0" borderId="1" xfId="6" applyNumberFormat="1" applyFont="1" applyBorder="1" applyAlignment="1">
      <alignment horizontal="right" vertical="center" wrapText="1"/>
    </xf>
    <xf numFmtId="3" fontId="33" fillId="0" borderId="1" xfId="6" applyNumberFormat="1" applyFont="1" applyBorder="1" applyAlignment="1">
      <alignment horizontal="center" vertical="center" wrapText="1"/>
    </xf>
    <xf numFmtId="3" fontId="3" fillId="5" borderId="9" xfId="0" applyNumberFormat="1" applyFont="1" applyFill="1" applyBorder="1" applyAlignment="1">
      <alignment vertical="center" wrapText="1"/>
    </xf>
    <xf numFmtId="3" fontId="5" fillId="0" borderId="11" xfId="0" applyNumberFormat="1" applyFont="1" applyBorder="1" applyAlignment="1">
      <alignment horizontal="center"/>
    </xf>
    <xf numFmtId="10" fontId="5" fillId="5" borderId="1" xfId="0" applyNumberFormat="1" applyFont="1" applyFill="1" applyBorder="1" applyAlignment="1">
      <alignment horizontal="center"/>
    </xf>
    <xf numFmtId="168" fontId="6" fillId="5" borderId="1" xfId="0" applyNumberFormat="1" applyFont="1" applyFill="1" applyBorder="1" applyAlignment="1">
      <alignment horizontal="center"/>
    </xf>
    <xf numFmtId="168" fontId="12" fillId="5" borderId="1" xfId="0" applyNumberFormat="1" applyFont="1" applyFill="1" applyBorder="1" applyAlignment="1">
      <alignment horizontal="center"/>
    </xf>
    <xf numFmtId="10" fontId="5" fillId="0" borderId="1" xfId="0" applyNumberFormat="1" applyFont="1" applyBorder="1" applyAlignment="1">
      <alignment horizontal="center"/>
    </xf>
    <xf numFmtId="168" fontId="5" fillId="0" borderId="1" xfId="0" applyNumberFormat="1" applyFont="1" applyBorder="1" applyAlignment="1">
      <alignment horizontal="center"/>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3" fontId="6" fillId="5" borderId="1" xfId="0" applyNumberFormat="1" applyFont="1" applyFill="1" applyBorder="1" applyAlignment="1">
      <alignment horizontal="center"/>
    </xf>
    <xf numFmtId="168" fontId="11" fillId="0" borderId="1" xfId="0" applyNumberFormat="1" applyFont="1" applyBorder="1" applyAlignment="1">
      <alignment horizontal="center"/>
    </xf>
    <xf numFmtId="168" fontId="5" fillId="12" borderId="2" xfId="1" applyNumberFormat="1" applyFont="1" applyFill="1" applyBorder="1" applyAlignment="1">
      <alignment horizontal="center"/>
    </xf>
    <xf numFmtId="168" fontId="11" fillId="5" borderId="1" xfId="0" applyNumberFormat="1" applyFont="1" applyFill="1" applyBorder="1" applyAlignment="1">
      <alignment horizontal="center"/>
    </xf>
    <xf numFmtId="168" fontId="11" fillId="0" borderId="1" xfId="0" applyNumberFormat="1" applyFont="1" applyBorder="1" applyAlignment="1">
      <alignment horizontal="center" vertical="center"/>
    </xf>
    <xf numFmtId="0" fontId="12" fillId="0" borderId="0" xfId="0" applyFont="1" applyAlignment="1">
      <alignment vertical="center"/>
    </xf>
    <xf numFmtId="165" fontId="2" fillId="3" borderId="1" xfId="1" applyNumberFormat="1" applyFont="1" applyFill="1" applyBorder="1" applyAlignment="1">
      <alignment horizontal="right" vertical="center" wrapText="1"/>
    </xf>
    <xf numFmtId="165" fontId="2" fillId="3" borderId="1" xfId="0" applyNumberFormat="1" applyFont="1" applyFill="1" applyBorder="1" applyAlignment="1">
      <alignment horizontal="right" vertical="center" wrapText="1"/>
    </xf>
    <xf numFmtId="165" fontId="14" fillId="0" borderId="1" xfId="3" applyNumberFormat="1" applyBorder="1" applyAlignment="1" applyProtection="1">
      <alignment horizontal="right" vertical="center"/>
    </xf>
    <xf numFmtId="3" fontId="5" fillId="0" borderId="1" xfId="0" quotePrefix="1" applyNumberFormat="1" applyFont="1" applyBorder="1" applyAlignment="1">
      <alignment horizontal="center"/>
    </xf>
    <xf numFmtId="0" fontId="12" fillId="5" borderId="1" xfId="0" applyFont="1" applyFill="1" applyBorder="1" applyAlignment="1">
      <alignment horizontal="center"/>
    </xf>
    <xf numFmtId="167" fontId="6" fillId="5" borderId="1" xfId="0" applyNumberFormat="1" applyFont="1" applyFill="1" applyBorder="1" applyAlignment="1">
      <alignment horizontal="center"/>
    </xf>
    <xf numFmtId="0" fontId="7" fillId="0" borderId="1" xfId="0" applyFont="1" applyBorder="1" applyAlignment="1">
      <alignment horizontal="left" vertical="center" wrapText="1"/>
    </xf>
    <xf numFmtId="0" fontId="3" fillId="5" borderId="8" xfId="0" applyFont="1" applyFill="1" applyBorder="1" applyAlignment="1">
      <alignment vertical="center" wrapText="1"/>
    </xf>
    <xf numFmtId="0" fontId="3" fillId="5" borderId="9" xfId="0" applyFont="1" applyFill="1" applyBorder="1" applyAlignment="1">
      <alignment vertical="center" wrapText="1"/>
    </xf>
    <xf numFmtId="0" fontId="3" fillId="5" borderId="10" xfId="0" applyFont="1" applyFill="1" applyBorder="1" applyAlignment="1">
      <alignment vertical="center" wrapText="1"/>
    </xf>
    <xf numFmtId="0" fontId="6" fillId="0" borderId="0" xfId="0" applyFont="1" applyAlignment="1">
      <alignment horizontal="left" vertical="center" wrapText="1"/>
    </xf>
    <xf numFmtId="0" fontId="2" fillId="0" borderId="1" xfId="0" applyFont="1" applyBorder="1" applyAlignment="1">
      <alignment horizontal="left" vertical="center" wrapText="1"/>
    </xf>
    <xf numFmtId="0" fontId="31" fillId="7" borderId="1" xfId="6" applyFont="1" applyFill="1" applyBorder="1" applyAlignment="1">
      <alignment horizontal="center" vertical="center" wrapText="1"/>
    </xf>
    <xf numFmtId="0" fontId="3" fillId="5" borderId="1" xfId="0" applyFont="1" applyFill="1" applyBorder="1" applyAlignment="1">
      <alignment horizontal="left" vertical="center"/>
    </xf>
    <xf numFmtId="3" fontId="2" fillId="0" borderId="1" xfId="0" applyNumberFormat="1" applyFont="1" applyBorder="1" applyAlignment="1">
      <alignment horizontal="right" vertical="center" wrapText="1"/>
    </xf>
    <xf numFmtId="167" fontId="2" fillId="0" borderId="1" xfId="4" applyNumberFormat="1" applyFont="1" applyBorder="1" applyAlignment="1">
      <alignment horizontal="center" vertical="center" wrapText="1"/>
    </xf>
    <xf numFmtId="164" fontId="2" fillId="0" borderId="1" xfId="0" applyNumberFormat="1" applyFont="1" applyBorder="1" applyAlignment="1">
      <alignment vertical="center"/>
    </xf>
    <xf numFmtId="167"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xf>
    <xf numFmtId="3" fontId="3" fillId="4" borderId="1" xfId="0" applyNumberFormat="1" applyFont="1" applyFill="1" applyBorder="1" applyAlignment="1">
      <alignment horizontal="right" vertical="center"/>
    </xf>
    <xf numFmtId="167" fontId="3" fillId="4" borderId="1" xfId="4" applyNumberFormat="1" applyFont="1" applyFill="1" applyBorder="1" applyAlignment="1">
      <alignment horizontal="center" vertical="center"/>
    </xf>
    <xf numFmtId="164" fontId="3" fillId="4" borderId="1" xfId="0" applyNumberFormat="1" applyFont="1" applyFill="1" applyBorder="1" applyAlignment="1">
      <alignment vertical="center"/>
    </xf>
    <xf numFmtId="0" fontId="21" fillId="3" borderId="1" xfId="0" applyFont="1" applyFill="1" applyBorder="1" applyAlignment="1">
      <alignment horizontal="right" vertical="center" wrapText="1"/>
    </xf>
    <xf numFmtId="3" fontId="2" fillId="3" borderId="1" xfId="0" applyNumberFormat="1" applyFont="1" applyFill="1" applyBorder="1" applyAlignment="1">
      <alignment horizontal="center" vertical="center" wrapText="1"/>
    </xf>
    <xf numFmtId="3" fontId="2" fillId="0" borderId="1" xfId="1" applyNumberFormat="1" applyFont="1" applyBorder="1" applyAlignment="1">
      <alignment horizontal="right" vertical="center"/>
    </xf>
    <xf numFmtId="0" fontId="3" fillId="0" borderId="1" xfId="0" applyFont="1" applyBorder="1" applyAlignment="1">
      <alignment horizontal="left" vertical="center" wrapText="1"/>
    </xf>
    <xf numFmtId="3" fontId="2" fillId="0" borderId="1" xfId="1" applyNumberFormat="1" applyFont="1" applyBorder="1" applyAlignment="1">
      <alignment horizontal="center" vertical="center"/>
    </xf>
    <xf numFmtId="164" fontId="2" fillId="0" borderId="1" xfId="0" quotePrefix="1" applyNumberFormat="1" applyFont="1" applyBorder="1" applyAlignment="1">
      <alignment vertical="center"/>
    </xf>
    <xf numFmtId="0" fontId="0" fillId="0" borderId="1" xfId="0" applyBorder="1" applyAlignment="1">
      <alignment vertical="center"/>
    </xf>
    <xf numFmtId="9" fontId="3" fillId="0" borderId="1" xfId="0" applyNumberFormat="1" applyFont="1" applyBorder="1" applyAlignment="1">
      <alignment horizontal="center" vertical="center"/>
    </xf>
    <xf numFmtId="3" fontId="3" fillId="0" borderId="1" xfId="1" applyNumberFormat="1" applyFont="1" applyBorder="1" applyAlignment="1">
      <alignment horizontal="center" vertical="center"/>
    </xf>
    <xf numFmtId="0" fontId="3" fillId="0" borderId="1" xfId="0" applyFont="1" applyBorder="1" applyAlignment="1">
      <alignment horizontal="left" vertical="center"/>
    </xf>
    <xf numFmtId="164" fontId="3" fillId="0" borderId="1" xfId="0" applyNumberFormat="1" applyFont="1" applyBorder="1" applyAlignment="1">
      <alignment vertical="center"/>
    </xf>
    <xf numFmtId="0" fontId="3" fillId="4" borderId="1" xfId="0" applyFont="1" applyFill="1" applyBorder="1" applyAlignment="1">
      <alignment horizontal="right" vertical="center"/>
    </xf>
    <xf numFmtId="1" fontId="3" fillId="4" borderId="1" xfId="0" applyNumberFormat="1" applyFont="1" applyFill="1" applyBorder="1" applyAlignment="1">
      <alignment horizontal="center" vertical="center"/>
    </xf>
    <xf numFmtId="3" fontId="3" fillId="5" borderId="1" xfId="1" applyNumberFormat="1" applyFont="1" applyFill="1" applyBorder="1" applyAlignment="1">
      <alignment horizontal="center" vertical="center"/>
    </xf>
    <xf numFmtId="9" fontId="3" fillId="5" borderId="1" xfId="0" applyNumberFormat="1" applyFont="1" applyFill="1" applyBorder="1" applyAlignment="1">
      <alignment horizontal="center" vertical="center"/>
    </xf>
    <xf numFmtId="164" fontId="3" fillId="5" borderId="1" xfId="0" applyNumberFormat="1" applyFont="1" applyFill="1" applyBorder="1" applyAlignment="1">
      <alignment vertical="center"/>
    </xf>
    <xf numFmtId="0" fontId="2" fillId="0" borderId="1" xfId="0" applyFont="1" applyBorder="1" applyAlignment="1">
      <alignment horizontal="right" vertical="center"/>
    </xf>
    <xf numFmtId="1" fontId="3" fillId="12" borderId="1" xfId="0" applyNumberFormat="1" applyFont="1" applyFill="1" applyBorder="1" applyAlignment="1">
      <alignment horizontal="center" vertical="center"/>
    </xf>
    <xf numFmtId="164" fontId="2" fillId="0" borderId="1" xfId="2" applyNumberFormat="1" applyFont="1" applyBorder="1" applyAlignment="1">
      <alignment horizontal="right" vertical="center"/>
    </xf>
    <xf numFmtId="3" fontId="34" fillId="0" borderId="1" xfId="0" applyNumberFormat="1" applyFont="1" applyBorder="1" applyAlignment="1">
      <alignment horizontal="center"/>
    </xf>
    <xf numFmtId="0" fontId="2" fillId="0" borderId="1" xfId="0" applyFont="1" applyBorder="1" applyAlignment="1">
      <alignment horizontal="left" wrapText="1"/>
    </xf>
    <xf numFmtId="0" fontId="12" fillId="0" borderId="0" xfId="0" applyFont="1" applyAlignment="1">
      <alignment horizontal="center" vertical="center" wrapText="1"/>
    </xf>
    <xf numFmtId="0" fontId="11" fillId="0" borderId="0" xfId="0" applyFont="1" applyAlignment="1">
      <alignment horizontal="center"/>
    </xf>
    <xf numFmtId="9" fontId="5" fillId="0" borderId="0" xfId="0" applyNumberFormat="1" applyFont="1" applyAlignment="1">
      <alignment horizontal="center"/>
    </xf>
    <xf numFmtId="3" fontId="2" fillId="0" borderId="1" xfId="1" applyNumberFormat="1" applyFont="1" applyBorder="1" applyAlignment="1">
      <alignment vertical="center"/>
    </xf>
    <xf numFmtId="3" fontId="3" fillId="4" borderId="1" xfId="0" applyNumberFormat="1" applyFont="1" applyFill="1" applyBorder="1" applyAlignment="1">
      <alignment vertical="center"/>
    </xf>
    <xf numFmtId="167" fontId="2" fillId="0" borderId="1" xfId="4" applyNumberFormat="1" applyFont="1" applyFill="1" applyBorder="1" applyAlignment="1">
      <alignment horizontal="center" vertical="center" wrapText="1"/>
    </xf>
    <xf numFmtId="3" fontId="2" fillId="0" borderId="1" xfId="0" applyNumberFormat="1" applyFont="1" applyBorder="1" applyAlignment="1">
      <alignment horizontal="right" wrapText="1"/>
    </xf>
    <xf numFmtId="3" fontId="2" fillId="0" borderId="1" xfId="0" applyNumberFormat="1" applyFont="1" applyBorder="1" applyAlignment="1">
      <alignment horizontal="right" vertical="center" wrapText="1" indent="1"/>
    </xf>
    <xf numFmtId="3" fontId="2" fillId="0" borderId="1" xfId="1" applyNumberFormat="1" applyFont="1" applyFill="1" applyBorder="1" applyAlignment="1">
      <alignment vertical="center"/>
    </xf>
    <xf numFmtId="164" fontId="7" fillId="0" borderId="1" xfId="2" applyNumberFormat="1" applyFont="1" applyFill="1" applyBorder="1"/>
    <xf numFmtId="164" fontId="2" fillId="0" borderId="1" xfId="2" applyNumberFormat="1" applyFont="1" applyFill="1" applyBorder="1"/>
    <xf numFmtId="164" fontId="2" fillId="14" borderId="1" xfId="0" applyNumberFormat="1" applyFont="1" applyFill="1" applyBorder="1" applyAlignment="1">
      <alignment vertical="center"/>
    </xf>
    <xf numFmtId="0" fontId="36" fillId="0" borderId="0" xfId="0" applyFont="1"/>
    <xf numFmtId="0" fontId="37" fillId="0" borderId="0" xfId="0" applyFont="1" applyAlignment="1">
      <alignment horizontal="left" vertical="center"/>
    </xf>
    <xf numFmtId="0" fontId="37" fillId="0" borderId="0" xfId="0" applyFont="1"/>
    <xf numFmtId="0" fontId="7" fillId="0" borderId="1" xfId="0" applyFont="1" applyBorder="1" applyAlignment="1">
      <alignment horizontal="left" vertical="center" wrapText="1"/>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3" fillId="5" borderId="10" xfId="0" applyFont="1" applyFill="1" applyBorder="1" applyAlignment="1">
      <alignment horizontal="left" vertical="center"/>
    </xf>
    <xf numFmtId="0" fontId="3" fillId="5" borderId="8" xfId="0" applyFont="1" applyFill="1" applyBorder="1" applyAlignment="1">
      <alignment vertical="center" wrapText="1"/>
    </xf>
    <xf numFmtId="0" fontId="3" fillId="5" borderId="9" xfId="0" applyFont="1" applyFill="1" applyBorder="1" applyAlignment="1">
      <alignment vertical="center" wrapText="1"/>
    </xf>
    <xf numFmtId="0" fontId="3" fillId="5" borderId="10" xfId="0" applyFont="1" applyFill="1" applyBorder="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3" fillId="5" borderId="1" xfId="0" applyFont="1" applyFill="1" applyBorder="1" applyAlignment="1">
      <alignment horizontal="left" vertical="center"/>
    </xf>
    <xf numFmtId="0" fontId="10" fillId="5" borderId="8"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xf>
    <xf numFmtId="0" fontId="9" fillId="13" borderId="2"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28" fillId="0" borderId="8" xfId="0" applyFont="1" applyBorder="1" applyAlignment="1">
      <alignment horizontal="right" vertical="center"/>
    </xf>
    <xf numFmtId="0" fontId="28" fillId="0" borderId="10" xfId="0" applyFont="1" applyBorder="1" applyAlignment="1">
      <alignment horizontal="right" vertical="center"/>
    </xf>
    <xf numFmtId="0" fontId="26" fillId="0" borderId="8" xfId="0" applyFont="1" applyBorder="1" applyAlignment="1">
      <alignment horizontal="left" vertical="center"/>
    </xf>
    <xf numFmtId="0" fontId="26" fillId="0" borderId="10"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xf>
    <xf numFmtId="0" fontId="5" fillId="0" borderId="10" xfId="0" applyFont="1" applyBorder="1" applyAlignment="1">
      <alignment horizontal="left"/>
    </xf>
    <xf numFmtId="0" fontId="26" fillId="12" borderId="8" xfId="0" applyFont="1" applyFill="1" applyBorder="1" applyAlignment="1">
      <alignment horizontal="left" vertical="center"/>
    </xf>
    <xf numFmtId="0" fontId="26" fillId="12" borderId="9" xfId="0" applyFont="1" applyFill="1" applyBorder="1" applyAlignment="1">
      <alignment horizontal="left" vertical="center"/>
    </xf>
    <xf numFmtId="0" fontId="26" fillId="12" borderId="10" xfId="0" applyFont="1" applyFill="1" applyBorder="1" applyAlignment="1">
      <alignment horizontal="left" vertical="center"/>
    </xf>
    <xf numFmtId="0" fontId="6" fillId="10"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0" borderId="1" xfId="0" applyFont="1" applyBorder="1" applyAlignment="1">
      <alignment horizontal="left" vertical="center"/>
    </xf>
    <xf numFmtId="0" fontId="9" fillId="13" borderId="1" xfId="0" applyFont="1" applyFill="1" applyBorder="1" applyAlignment="1">
      <alignment horizontal="left" vertical="center"/>
    </xf>
    <xf numFmtId="0" fontId="12" fillId="0" borderId="4" xfId="0" applyFont="1" applyBorder="1" applyAlignment="1">
      <alignment horizontal="center" vertical="center" wrapText="1"/>
    </xf>
    <xf numFmtId="0" fontId="12" fillId="0" borderId="0" xfId="0" applyFont="1" applyAlignment="1">
      <alignment horizontal="center" vertical="center" wrapText="1"/>
    </xf>
  </cellXfs>
  <cellStyles count="7">
    <cellStyle name="Comma" xfId="1" builtinId="3"/>
    <cellStyle name="Currency" xfId="2" builtinId="4"/>
    <cellStyle name="Hyperlink" xfId="3" builtinId="8"/>
    <cellStyle name="Normal" xfId="0" builtinId="0"/>
    <cellStyle name="Normal 2" xfId="5" xr:uid="{00000000-0005-0000-0000-000004000000}"/>
    <cellStyle name="Normal_4- Other" xfId="6" xr:uid="{BFCFF324-9580-4B42-83FD-99BA277C7726}"/>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2"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1" Type="http://schemas.openxmlformats.org/officeDocument/2006/relationships/hyperlink" Target="http://ilsagfiles.org/SAG_files/Evaluation_Documents/TRC_Reports/DCEO/Department_of_Commerce_Cost_Effectiveness_Report_EPY7-GPY4_Final_Report.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72"/>
  <sheetViews>
    <sheetView tabSelected="1" zoomScaleNormal="100" workbookViewId="0">
      <selection activeCell="G50" sqref="G50"/>
    </sheetView>
  </sheetViews>
  <sheetFormatPr defaultRowHeight="14.5" x14ac:dyDescent="0.35"/>
  <cols>
    <col min="1" max="1" width="2.90625" customWidth="1"/>
    <col min="2" max="2" width="36.90625" customWidth="1"/>
    <col min="3" max="3" width="15" customWidth="1"/>
    <col min="4" max="4" width="17.453125" customWidth="1"/>
    <col min="5" max="6" width="16" customWidth="1"/>
    <col min="7" max="7" width="19.54296875" customWidth="1"/>
    <col min="8" max="8" width="13.90625" customWidth="1"/>
    <col min="9" max="9" width="13.54296875" bestFit="1" customWidth="1"/>
    <col min="10" max="11" width="14" customWidth="1"/>
    <col min="12" max="13" width="13.54296875" customWidth="1"/>
  </cols>
  <sheetData>
    <row r="1" spans="2:13" x14ac:dyDescent="0.35">
      <c r="B1" s="3" t="s">
        <v>0</v>
      </c>
      <c r="C1" s="3"/>
    </row>
    <row r="2" spans="2:13" x14ac:dyDescent="0.35">
      <c r="B2" s="3" t="s">
        <v>1</v>
      </c>
      <c r="C2" s="3"/>
    </row>
    <row r="3" spans="2:13" x14ac:dyDescent="0.35">
      <c r="B3" s="3" t="s">
        <v>2</v>
      </c>
      <c r="C3" s="3"/>
    </row>
    <row r="4" spans="2:13" x14ac:dyDescent="0.35">
      <c r="B4" s="3"/>
      <c r="C4" s="3"/>
    </row>
    <row r="5" spans="2:13" ht="42" customHeight="1" x14ac:dyDescent="0.35">
      <c r="B5" s="196" t="s">
        <v>3</v>
      </c>
      <c r="C5" s="197"/>
      <c r="D5" s="197"/>
      <c r="E5" s="197"/>
      <c r="F5" s="197"/>
      <c r="G5" s="197"/>
      <c r="H5" s="197"/>
      <c r="I5" s="197"/>
      <c r="J5" s="197"/>
      <c r="K5" s="197"/>
      <c r="L5" s="197"/>
      <c r="M5" s="198"/>
    </row>
    <row r="6" spans="2:13" ht="23.15" customHeight="1" x14ac:dyDescent="0.35">
      <c r="B6" s="199"/>
      <c r="C6" s="200"/>
      <c r="D6" s="200"/>
      <c r="E6" s="200"/>
      <c r="F6" s="200"/>
      <c r="G6" s="200"/>
      <c r="H6" s="200"/>
      <c r="I6" s="200"/>
      <c r="J6" s="200"/>
      <c r="K6" s="200"/>
      <c r="L6" s="200"/>
      <c r="M6" s="201"/>
    </row>
    <row r="7" spans="2:13" x14ac:dyDescent="0.35">
      <c r="B7" s="56"/>
      <c r="C7" s="3"/>
    </row>
    <row r="8" spans="2:13" ht="14.4" customHeight="1" x14ac:dyDescent="0.35">
      <c r="B8" s="202" t="s">
        <v>4</v>
      </c>
      <c r="C8" s="202"/>
      <c r="D8" s="202"/>
      <c r="E8" s="202"/>
      <c r="F8" s="202"/>
      <c r="G8" s="202"/>
      <c r="H8" s="202"/>
      <c r="I8" s="202"/>
      <c r="J8" s="202"/>
      <c r="K8" s="202"/>
      <c r="L8" s="202"/>
      <c r="M8" s="202"/>
    </row>
    <row r="9" spans="2:13" ht="15" customHeight="1" x14ac:dyDescent="0.35">
      <c r="B9" s="202"/>
      <c r="C9" s="202"/>
      <c r="D9" s="202"/>
      <c r="E9" s="202"/>
      <c r="F9" s="202"/>
      <c r="G9" s="202"/>
      <c r="H9" s="202"/>
      <c r="I9" s="202"/>
      <c r="J9" s="202"/>
      <c r="K9" s="202"/>
      <c r="L9" s="202"/>
      <c r="M9" s="202"/>
    </row>
    <row r="10" spans="2:13" ht="15" customHeight="1" x14ac:dyDescent="0.35">
      <c r="B10" s="202"/>
      <c r="C10" s="202"/>
      <c r="D10" s="202"/>
      <c r="E10" s="202"/>
      <c r="F10" s="202"/>
      <c r="G10" s="202"/>
      <c r="H10" s="202"/>
      <c r="I10" s="202"/>
      <c r="J10" s="202"/>
      <c r="K10" s="202"/>
      <c r="L10" s="202"/>
      <c r="M10" s="202"/>
    </row>
    <row r="11" spans="2:13" ht="15" customHeight="1" x14ac:dyDescent="0.35">
      <c r="B11" s="202"/>
      <c r="C11" s="202"/>
      <c r="D11" s="202"/>
      <c r="E11" s="202"/>
      <c r="F11" s="202"/>
      <c r="G11" s="202"/>
      <c r="H11" s="202"/>
      <c r="I11" s="202"/>
      <c r="J11" s="202"/>
      <c r="K11" s="202"/>
      <c r="L11" s="202"/>
      <c r="M11" s="202"/>
    </row>
    <row r="12" spans="2:13" ht="15" customHeight="1" x14ac:dyDescent="0.35">
      <c r="B12" s="202"/>
      <c r="C12" s="202"/>
      <c r="D12" s="202"/>
      <c r="E12" s="202"/>
      <c r="F12" s="202"/>
      <c r="G12" s="202"/>
      <c r="H12" s="202"/>
      <c r="I12" s="202"/>
      <c r="J12" s="202"/>
      <c r="K12" s="202"/>
      <c r="L12" s="202"/>
      <c r="M12" s="202"/>
    </row>
    <row r="13" spans="2:13" ht="15" customHeight="1" x14ac:dyDescent="0.35">
      <c r="B13" s="202"/>
      <c r="C13" s="202"/>
      <c r="D13" s="202"/>
      <c r="E13" s="202"/>
      <c r="F13" s="202"/>
      <c r="G13" s="202"/>
      <c r="H13" s="202"/>
      <c r="I13" s="202"/>
      <c r="J13" s="202"/>
      <c r="K13" s="202"/>
      <c r="L13" s="202"/>
      <c r="M13" s="202"/>
    </row>
    <row r="14" spans="2:13" ht="17.399999999999999" customHeight="1" x14ac:dyDescent="0.35">
      <c r="B14" s="202"/>
      <c r="C14" s="202"/>
      <c r="D14" s="202"/>
      <c r="E14" s="202"/>
      <c r="F14" s="202"/>
      <c r="G14" s="202"/>
      <c r="H14" s="202"/>
      <c r="I14" s="202"/>
      <c r="J14" s="202"/>
      <c r="K14" s="202"/>
      <c r="L14" s="202"/>
      <c r="M14" s="202"/>
    </row>
    <row r="15" spans="2:13" ht="17.399999999999999" customHeight="1" x14ac:dyDescent="0.35">
      <c r="B15" s="202"/>
      <c r="C15" s="202"/>
      <c r="D15" s="202"/>
      <c r="E15" s="202"/>
      <c r="F15" s="202"/>
      <c r="G15" s="202"/>
      <c r="H15" s="202"/>
      <c r="I15" s="202"/>
      <c r="J15" s="202"/>
      <c r="K15" s="202"/>
      <c r="L15" s="202"/>
      <c r="M15" s="202"/>
    </row>
    <row r="16" spans="2:13" ht="55.5" customHeight="1" x14ac:dyDescent="0.35">
      <c r="B16" s="202"/>
      <c r="C16" s="202"/>
      <c r="D16" s="202"/>
      <c r="E16" s="202"/>
      <c r="F16" s="202"/>
      <c r="G16" s="202"/>
      <c r="H16" s="202"/>
      <c r="I16" s="202"/>
      <c r="J16" s="202"/>
      <c r="K16" s="202"/>
      <c r="L16" s="202"/>
      <c r="M16" s="202"/>
    </row>
    <row r="17" spans="2:13" ht="17.399999999999999" customHeight="1" x14ac:dyDescent="0.35">
      <c r="B17" s="32"/>
      <c r="C17" s="32"/>
      <c r="D17" s="32"/>
      <c r="E17" s="32"/>
      <c r="F17" s="32"/>
      <c r="G17" s="32"/>
      <c r="H17" s="32"/>
      <c r="I17" s="32"/>
      <c r="J17" s="32"/>
      <c r="K17" s="32"/>
      <c r="L17" s="32"/>
      <c r="M17" s="32"/>
    </row>
    <row r="18" spans="2:13" ht="17.399999999999999" customHeight="1" x14ac:dyDescent="0.35">
      <c r="B18" s="187" t="s">
        <v>5</v>
      </c>
      <c r="C18" s="32"/>
      <c r="D18" s="32"/>
      <c r="E18" s="32"/>
      <c r="F18" s="32"/>
      <c r="G18" s="32"/>
      <c r="H18" s="32"/>
      <c r="I18" s="32"/>
      <c r="J18" s="32"/>
      <c r="K18" s="32"/>
      <c r="L18" s="32"/>
      <c r="M18" s="32"/>
    </row>
    <row r="19" spans="2:13" ht="16.399999999999999" customHeight="1" x14ac:dyDescent="0.35">
      <c r="B19" s="32"/>
      <c r="C19" s="32"/>
      <c r="D19" s="32"/>
      <c r="E19" s="32"/>
      <c r="F19" s="32"/>
      <c r="G19" s="32"/>
      <c r="H19" s="32"/>
      <c r="I19" s="32"/>
      <c r="J19" s="32"/>
      <c r="K19" s="32"/>
      <c r="L19" s="32"/>
      <c r="M19" s="32"/>
    </row>
    <row r="20" spans="2:13" s="34" customFormat="1" ht="67.400000000000006" customHeight="1" x14ac:dyDescent="0.3">
      <c r="B20" s="33" t="s">
        <v>6</v>
      </c>
      <c r="C20" s="33" t="s">
        <v>7</v>
      </c>
      <c r="D20" s="33" t="s">
        <v>8</v>
      </c>
      <c r="E20" s="33" t="s">
        <v>9</v>
      </c>
      <c r="F20" s="33" t="s">
        <v>10</v>
      </c>
      <c r="G20" s="33" t="s">
        <v>11</v>
      </c>
      <c r="H20" s="33" t="s">
        <v>12</v>
      </c>
      <c r="I20" s="33" t="s">
        <v>13</v>
      </c>
      <c r="J20" s="33" t="s">
        <v>14</v>
      </c>
      <c r="K20" s="33" t="s">
        <v>15</v>
      </c>
      <c r="L20" s="33" t="s">
        <v>16</v>
      </c>
      <c r="M20" s="33" t="s">
        <v>17</v>
      </c>
    </row>
    <row r="21" spans="2:13" ht="15.65" customHeight="1" x14ac:dyDescent="0.35">
      <c r="B21" s="137" t="s">
        <v>18</v>
      </c>
      <c r="C21" s="138"/>
      <c r="D21" s="138"/>
      <c r="E21" s="138"/>
      <c r="F21" s="138"/>
      <c r="G21" s="138"/>
      <c r="H21" s="138"/>
      <c r="I21" s="138"/>
      <c r="J21" s="138"/>
      <c r="K21" s="138"/>
      <c r="L21" s="138"/>
      <c r="M21" s="139"/>
    </row>
    <row r="22" spans="2:13" x14ac:dyDescent="0.35">
      <c r="B22" s="141" t="s">
        <v>19</v>
      </c>
      <c r="C22" s="144">
        <v>1053480</v>
      </c>
      <c r="D22" s="144">
        <v>3676465</v>
      </c>
      <c r="E22" s="144">
        <v>3731824</v>
      </c>
      <c r="F22" s="144">
        <v>3731824</v>
      </c>
      <c r="G22" s="179">
        <f>C22/F22</f>
        <v>0.28229627120678791</v>
      </c>
      <c r="H22" s="146">
        <v>1804467</v>
      </c>
      <c r="I22" s="146">
        <v>802530</v>
      </c>
      <c r="J22" s="146">
        <f>H22-I22</f>
        <v>1001937</v>
      </c>
      <c r="K22" s="146">
        <v>3445140.7711499999</v>
      </c>
      <c r="L22" s="146">
        <v>3445140.7711499999</v>
      </c>
      <c r="M22" s="147">
        <f>H22/L22</f>
        <v>0.52377163078815581</v>
      </c>
    </row>
    <row r="23" spans="2:13" x14ac:dyDescent="0.35">
      <c r="B23" s="141" t="s">
        <v>20</v>
      </c>
      <c r="C23" s="144">
        <v>307252</v>
      </c>
      <c r="D23" s="144">
        <v>1559490</v>
      </c>
      <c r="E23" s="144">
        <v>1649901</v>
      </c>
      <c r="F23" s="144">
        <v>1649901</v>
      </c>
      <c r="G23" s="179">
        <f t="shared" ref="G23:G26" si="0">C23/F23</f>
        <v>0.18622450680374156</v>
      </c>
      <c r="H23" s="146">
        <v>1482147</v>
      </c>
      <c r="I23" s="146">
        <v>665451</v>
      </c>
      <c r="J23" s="146">
        <f t="shared" ref="J23:J26" si="1">H23-I23</f>
        <v>816696</v>
      </c>
      <c r="K23" s="146">
        <v>4393716.2113040006</v>
      </c>
      <c r="L23" s="146">
        <v>4393716.2113040006</v>
      </c>
      <c r="M23" s="147">
        <f t="shared" ref="M23:M26" si="2">H23/L23</f>
        <v>0.33733334806348747</v>
      </c>
    </row>
    <row r="24" spans="2:13" x14ac:dyDescent="0.35">
      <c r="B24" s="141" t="s">
        <v>21</v>
      </c>
      <c r="C24" s="144">
        <v>305</v>
      </c>
      <c r="D24" s="144">
        <v>1104065</v>
      </c>
      <c r="E24" s="144">
        <v>1287541</v>
      </c>
      <c r="F24" s="144">
        <v>1287541</v>
      </c>
      <c r="G24" s="179">
        <f t="shared" si="0"/>
        <v>2.3688566034013673E-4</v>
      </c>
      <c r="H24" s="146">
        <v>777553</v>
      </c>
      <c r="I24" s="146">
        <v>328740</v>
      </c>
      <c r="J24" s="146">
        <f t="shared" si="1"/>
        <v>448813</v>
      </c>
      <c r="K24" s="146">
        <v>1720119.08825</v>
      </c>
      <c r="L24" s="146">
        <v>1720119.08825</v>
      </c>
      <c r="M24" s="147">
        <f t="shared" si="2"/>
        <v>0.45203440000835071</v>
      </c>
    </row>
    <row r="25" spans="2:13" x14ac:dyDescent="0.35">
      <c r="B25" s="141" t="s">
        <v>22</v>
      </c>
      <c r="C25" s="144">
        <v>74553</v>
      </c>
      <c r="D25" s="144">
        <v>116365.10808530849</v>
      </c>
      <c r="E25" s="144">
        <v>92661</v>
      </c>
      <c r="F25" s="144">
        <v>92661</v>
      </c>
      <c r="G25" s="179">
        <f t="shared" si="0"/>
        <v>0.80457797779000872</v>
      </c>
      <c r="H25" s="146">
        <v>209049</v>
      </c>
      <c r="I25" s="146">
        <v>108646</v>
      </c>
      <c r="J25" s="146">
        <f t="shared" si="1"/>
        <v>100403</v>
      </c>
      <c r="K25" s="146">
        <v>527126.5706472625</v>
      </c>
      <c r="L25" s="146">
        <v>527126.5706472625</v>
      </c>
      <c r="M25" s="147">
        <f t="shared" si="2"/>
        <v>0.39658217141910951</v>
      </c>
    </row>
    <row r="26" spans="2:13" x14ac:dyDescent="0.35">
      <c r="B26" s="141" t="s">
        <v>23</v>
      </c>
      <c r="C26" s="180">
        <v>0</v>
      </c>
      <c r="D26" s="144">
        <v>789470</v>
      </c>
      <c r="E26" s="144">
        <v>765786</v>
      </c>
      <c r="F26" s="144">
        <v>765786</v>
      </c>
      <c r="G26" s="179">
        <f t="shared" si="0"/>
        <v>0</v>
      </c>
      <c r="H26" s="146">
        <v>388904</v>
      </c>
      <c r="I26" s="146">
        <v>271506</v>
      </c>
      <c r="J26" s="146">
        <f t="shared" si="1"/>
        <v>117398</v>
      </c>
      <c r="K26" s="146">
        <v>934940.67962499999</v>
      </c>
      <c r="L26" s="146">
        <v>934940.67962499999</v>
      </c>
      <c r="M26" s="147">
        <f t="shared" si="2"/>
        <v>0.41596649763489535</v>
      </c>
    </row>
    <row r="27" spans="2:13" x14ac:dyDescent="0.35">
      <c r="B27" s="141"/>
      <c r="C27" s="173"/>
      <c r="D27" s="148"/>
      <c r="E27" s="148"/>
      <c r="F27" s="148"/>
      <c r="G27" s="149"/>
      <c r="H27" s="146"/>
      <c r="I27" s="146"/>
      <c r="J27" s="146"/>
      <c r="K27" s="146"/>
      <c r="L27" s="146"/>
      <c r="M27" s="149"/>
    </row>
    <row r="28" spans="2:13" x14ac:dyDescent="0.35">
      <c r="B28" s="141"/>
      <c r="C28" s="173"/>
      <c r="D28" s="148"/>
      <c r="E28" s="148"/>
      <c r="F28" s="148"/>
      <c r="G28" s="149"/>
      <c r="H28" s="146"/>
      <c r="I28" s="146"/>
      <c r="J28" s="146"/>
      <c r="K28" s="146"/>
      <c r="L28" s="146"/>
      <c r="M28" s="149"/>
    </row>
    <row r="29" spans="2:13" x14ac:dyDescent="0.35">
      <c r="B29" s="141"/>
      <c r="C29" s="173"/>
      <c r="D29" s="148"/>
      <c r="E29" s="148"/>
      <c r="F29" s="148"/>
      <c r="G29" s="149"/>
      <c r="H29" s="146"/>
      <c r="I29" s="146"/>
      <c r="J29" s="146"/>
      <c r="K29" s="146"/>
      <c r="L29" s="146"/>
      <c r="M29" s="149"/>
    </row>
    <row r="30" spans="2:13" x14ac:dyDescent="0.35">
      <c r="B30" s="55" t="s">
        <v>24</v>
      </c>
      <c r="C30" s="150">
        <f>SUM(C22:C29)</f>
        <v>1435590</v>
      </c>
      <c r="D30" s="150">
        <f>D22+D23+D24+D25+D26</f>
        <v>7245855.1080853082</v>
      </c>
      <c r="E30" s="150">
        <f>E22+E23+E24+E25+E26</f>
        <v>7527713</v>
      </c>
      <c r="F30" s="150">
        <f>F22+F23+F24+F25+F26</f>
        <v>7527713</v>
      </c>
      <c r="G30" s="151">
        <f>C30/F30</f>
        <v>0.19070732372501448</v>
      </c>
      <c r="H30" s="152">
        <f>SUM(H22:H29)</f>
        <v>4662120</v>
      </c>
      <c r="I30" s="152">
        <f t="shared" ref="I30:J30" si="3">SUM(I22:I29)</f>
        <v>2176873</v>
      </c>
      <c r="J30" s="152">
        <f t="shared" si="3"/>
        <v>2485247</v>
      </c>
      <c r="K30" s="152">
        <f t="shared" ref="K30:L30" si="4">SUM(K22:K29)</f>
        <v>11021043.320976263</v>
      </c>
      <c r="L30" s="152">
        <f t="shared" si="4"/>
        <v>11021043.320976263</v>
      </c>
      <c r="M30" s="151">
        <f>IF(H30=0,"-",H30/L30)</f>
        <v>0.42301984160851858</v>
      </c>
    </row>
    <row r="31" spans="2:13" x14ac:dyDescent="0.35">
      <c r="B31" s="153" t="s">
        <v>25</v>
      </c>
      <c r="C31" s="130">
        <v>319001</v>
      </c>
      <c r="D31" s="154" t="s">
        <v>26</v>
      </c>
      <c r="E31" s="154"/>
      <c r="F31" s="154"/>
      <c r="G31" s="154"/>
      <c r="H31" s="185">
        <v>3002289</v>
      </c>
      <c r="I31" s="185">
        <v>1667625</v>
      </c>
      <c r="J31" s="185">
        <f>H31-I31</f>
        <v>1334664</v>
      </c>
      <c r="K31" s="154" t="s">
        <v>26</v>
      </c>
      <c r="L31" s="154" t="s">
        <v>26</v>
      </c>
      <c r="M31" s="154" t="s">
        <v>26</v>
      </c>
    </row>
    <row r="32" spans="2:13" x14ac:dyDescent="0.35">
      <c r="B32" s="153" t="s">
        <v>27</v>
      </c>
      <c r="C32" s="131">
        <f>C30-C31</f>
        <v>1116589</v>
      </c>
      <c r="D32" s="154" t="s">
        <v>26</v>
      </c>
      <c r="E32" s="154"/>
      <c r="F32" s="154"/>
      <c r="G32" s="154"/>
      <c r="H32" s="185">
        <v>1659831</v>
      </c>
      <c r="I32" s="185">
        <v>509248</v>
      </c>
      <c r="J32" s="185">
        <f>H32-I32</f>
        <v>1150583</v>
      </c>
      <c r="K32" s="154" t="s">
        <v>26</v>
      </c>
      <c r="L32" s="154" t="s">
        <v>26</v>
      </c>
      <c r="M32" s="154" t="s">
        <v>26</v>
      </c>
    </row>
    <row r="33" spans="2:13" ht="15.65" customHeight="1" x14ac:dyDescent="0.35">
      <c r="B33" s="137" t="s">
        <v>28</v>
      </c>
      <c r="C33" s="138"/>
      <c r="D33" s="115"/>
      <c r="E33" s="138"/>
      <c r="F33" s="138"/>
      <c r="G33" s="138"/>
      <c r="H33" s="138"/>
      <c r="I33" s="138"/>
      <c r="J33" s="138"/>
      <c r="K33" s="138"/>
      <c r="L33" s="138"/>
      <c r="M33" s="139"/>
    </row>
    <row r="34" spans="2:13" x14ac:dyDescent="0.35">
      <c r="B34" s="141" t="s">
        <v>29</v>
      </c>
      <c r="C34" s="181">
        <v>795311</v>
      </c>
      <c r="D34" s="155">
        <v>3147816</v>
      </c>
      <c r="E34" s="155">
        <v>3148038</v>
      </c>
      <c r="F34" s="155">
        <v>3148038</v>
      </c>
      <c r="G34" s="145">
        <f>C34/F34</f>
        <v>0.25263703932417586</v>
      </c>
      <c r="H34" s="146">
        <v>1750952</v>
      </c>
      <c r="I34" s="146">
        <v>1046863</v>
      </c>
      <c r="J34" s="146">
        <f>H34-I34</f>
        <v>704089</v>
      </c>
      <c r="K34" s="146">
        <v>4032906.8381320001</v>
      </c>
      <c r="L34" s="146">
        <v>4032906.8381320001</v>
      </c>
      <c r="M34" s="147">
        <f>H34/L34</f>
        <v>0.43416624045077684</v>
      </c>
    </row>
    <row r="35" spans="2:13" x14ac:dyDescent="0.35">
      <c r="B35" s="141" t="s">
        <v>30</v>
      </c>
      <c r="C35" s="181">
        <v>178951</v>
      </c>
      <c r="D35" s="155">
        <v>377295</v>
      </c>
      <c r="E35" s="155">
        <v>382139</v>
      </c>
      <c r="F35" s="155">
        <v>382139</v>
      </c>
      <c r="G35" s="145">
        <f>C35/F35</f>
        <v>0.4682877172965858</v>
      </c>
      <c r="H35" s="146">
        <v>1220272</v>
      </c>
      <c r="I35" s="146">
        <v>543385</v>
      </c>
      <c r="J35" s="146">
        <f t="shared" ref="J35:J38" si="5">H35-I35</f>
        <v>676887</v>
      </c>
      <c r="K35" s="146">
        <v>3027908.6681999462</v>
      </c>
      <c r="L35" s="146">
        <v>3027908.6681999462</v>
      </c>
      <c r="M35" s="147">
        <f t="shared" ref="M35:M38" si="6">H35/L35</f>
        <v>0.40300819268945665</v>
      </c>
    </row>
    <row r="36" spans="2:13" x14ac:dyDescent="0.35">
      <c r="B36" s="141" t="s">
        <v>31</v>
      </c>
      <c r="C36" s="181">
        <v>38877</v>
      </c>
      <c r="D36" s="155">
        <v>398310</v>
      </c>
      <c r="E36" s="155">
        <v>387479</v>
      </c>
      <c r="F36" s="155">
        <v>387479</v>
      </c>
      <c r="G36" s="145">
        <f t="shared" ref="G36:G38" si="7">C36/F36</f>
        <v>0.10033317934649362</v>
      </c>
      <c r="H36" s="146">
        <v>633603</v>
      </c>
      <c r="I36" s="146">
        <v>155322</v>
      </c>
      <c r="J36" s="146">
        <f t="shared" si="5"/>
        <v>478281</v>
      </c>
      <c r="K36" s="146">
        <v>2134417.7200339288</v>
      </c>
      <c r="L36" s="146">
        <v>2134417.7200339288</v>
      </c>
      <c r="M36" s="147">
        <f t="shared" si="6"/>
        <v>0.29685051527304984</v>
      </c>
    </row>
    <row r="37" spans="2:13" x14ac:dyDescent="0.35">
      <c r="B37" s="141" t="s">
        <v>32</v>
      </c>
      <c r="C37" s="181">
        <v>290973</v>
      </c>
      <c r="D37" s="155">
        <v>214984</v>
      </c>
      <c r="E37" s="155">
        <v>214984</v>
      </c>
      <c r="F37" s="155">
        <v>214984</v>
      </c>
      <c r="G37" s="145">
        <f t="shared" si="7"/>
        <v>1.3534635135638</v>
      </c>
      <c r="H37" s="146">
        <v>412440</v>
      </c>
      <c r="I37" s="146">
        <v>245970</v>
      </c>
      <c r="J37" s="146">
        <f t="shared" si="5"/>
        <v>166470</v>
      </c>
      <c r="K37" s="146">
        <v>855576.14</v>
      </c>
      <c r="L37" s="146">
        <v>855576.14</v>
      </c>
      <c r="M37" s="147">
        <f t="shared" si="6"/>
        <v>0.48206112900717402</v>
      </c>
    </row>
    <row r="38" spans="2:13" x14ac:dyDescent="0.35">
      <c r="B38" s="141" t="s">
        <v>33</v>
      </c>
      <c r="C38" s="181">
        <v>716580</v>
      </c>
      <c r="D38" s="155">
        <v>1198600</v>
      </c>
      <c r="E38" s="155">
        <v>1135727</v>
      </c>
      <c r="F38" s="155">
        <v>1135727</v>
      </c>
      <c r="G38" s="145">
        <f t="shared" si="7"/>
        <v>0.63094387999933077</v>
      </c>
      <c r="H38" s="146">
        <v>1364659</v>
      </c>
      <c r="I38" s="146">
        <v>917945</v>
      </c>
      <c r="J38" s="146">
        <f t="shared" si="5"/>
        <v>446714</v>
      </c>
      <c r="K38" s="146">
        <v>1927451.4550878226</v>
      </c>
      <c r="L38" s="146">
        <v>1927451.4550878226</v>
      </c>
      <c r="M38" s="147">
        <f t="shared" si="6"/>
        <v>0.70801212471409325</v>
      </c>
    </row>
    <row r="39" spans="2:13" x14ac:dyDescent="0.35">
      <c r="B39" s="156"/>
      <c r="C39" s="141"/>
      <c r="D39" s="157"/>
      <c r="E39" s="157"/>
      <c r="F39" s="157"/>
      <c r="G39" s="149"/>
      <c r="H39" s="158" t="s">
        <v>34</v>
      </c>
      <c r="I39" s="146"/>
      <c r="J39" s="158" t="s">
        <v>34</v>
      </c>
      <c r="K39" s="146"/>
      <c r="L39" s="146"/>
      <c r="M39" s="149"/>
    </row>
    <row r="40" spans="2:13" x14ac:dyDescent="0.35">
      <c r="B40" s="156"/>
      <c r="C40" s="141"/>
      <c r="D40" s="157"/>
      <c r="E40" s="157"/>
      <c r="F40" s="157"/>
      <c r="G40" s="149"/>
      <c r="H40" s="158" t="s">
        <v>34</v>
      </c>
      <c r="I40" s="146"/>
      <c r="J40" s="158" t="s">
        <v>34</v>
      </c>
      <c r="K40" s="146"/>
      <c r="L40" s="146"/>
      <c r="M40" s="149"/>
    </row>
    <row r="41" spans="2:13" x14ac:dyDescent="0.35">
      <c r="B41" s="141"/>
      <c r="C41" s="141"/>
      <c r="D41" s="157"/>
      <c r="E41" s="157"/>
      <c r="F41" s="157"/>
      <c r="G41" s="149"/>
      <c r="H41" s="146"/>
      <c r="I41" s="146"/>
      <c r="J41" s="146"/>
      <c r="K41" s="146"/>
      <c r="L41" s="146"/>
      <c r="M41" s="149"/>
    </row>
    <row r="42" spans="2:13" x14ac:dyDescent="0.35">
      <c r="B42" s="141"/>
      <c r="C42" s="141"/>
      <c r="D42" s="159"/>
      <c r="E42" s="157"/>
      <c r="F42" s="157"/>
      <c r="G42" s="149"/>
      <c r="H42" s="160"/>
      <c r="I42" s="160"/>
      <c r="J42" s="160"/>
      <c r="K42" s="160"/>
      <c r="L42" s="146"/>
      <c r="M42" s="149"/>
    </row>
    <row r="43" spans="2:13" x14ac:dyDescent="0.35">
      <c r="B43" s="141"/>
      <c r="C43" s="141"/>
      <c r="D43" s="161"/>
      <c r="E43" s="157"/>
      <c r="F43" s="157"/>
      <c r="G43" s="149"/>
      <c r="H43" s="146"/>
      <c r="I43" s="146"/>
      <c r="J43" s="146"/>
      <c r="K43" s="146"/>
      <c r="L43" s="146"/>
      <c r="M43" s="149"/>
    </row>
    <row r="44" spans="2:13" x14ac:dyDescent="0.35">
      <c r="B44" s="55" t="s">
        <v>35</v>
      </c>
      <c r="C44" s="150">
        <f>SUM(C34:C43)</f>
        <v>2020692</v>
      </c>
      <c r="D44" s="150">
        <f t="shared" ref="D44:F44" si="8">SUM(D34:D43)</f>
        <v>5337005</v>
      </c>
      <c r="E44" s="150">
        <f t="shared" si="8"/>
        <v>5268367</v>
      </c>
      <c r="F44" s="150">
        <f t="shared" si="8"/>
        <v>5268367</v>
      </c>
      <c r="G44" s="151">
        <f>IF(F44=0,"-",C44/F44)</f>
        <v>0.3835518672104658</v>
      </c>
      <c r="H44" s="152">
        <f>SUM(H34:H43)</f>
        <v>5381926</v>
      </c>
      <c r="I44" s="152">
        <f>SUM(I34:I43)</f>
        <v>2909485</v>
      </c>
      <c r="J44" s="152">
        <f>SUM(J34:J43)</f>
        <v>2472441</v>
      </c>
      <c r="K44" s="152">
        <f t="shared" ref="K44:L44" si="9">SUM(K34:K43)</f>
        <v>11978260.821453698</v>
      </c>
      <c r="L44" s="152">
        <f t="shared" si="9"/>
        <v>11978260.821453698</v>
      </c>
      <c r="M44" s="151">
        <f>IF(H44=0,"-",H44/L44)</f>
        <v>0.44930779853788844</v>
      </c>
    </row>
    <row r="45" spans="2:13" ht="15.65" customHeight="1" x14ac:dyDescent="0.35">
      <c r="B45" s="190" t="s">
        <v>36</v>
      </c>
      <c r="C45" s="191"/>
      <c r="D45" s="191"/>
      <c r="E45" s="191"/>
      <c r="F45" s="191"/>
      <c r="G45" s="191"/>
      <c r="H45" s="191"/>
      <c r="I45" s="191"/>
      <c r="J45" s="191"/>
      <c r="K45" s="191"/>
      <c r="L45" s="191"/>
      <c r="M45" s="192"/>
    </row>
    <row r="46" spans="2:13" x14ac:dyDescent="0.35">
      <c r="B46" s="156" t="s">
        <v>37</v>
      </c>
      <c r="C46" s="182">
        <v>712227</v>
      </c>
      <c r="D46" s="155">
        <v>1417346</v>
      </c>
      <c r="E46" s="177">
        <v>1332556</v>
      </c>
      <c r="F46" s="177">
        <v>1332556</v>
      </c>
      <c r="G46" s="145">
        <f>C46/F46</f>
        <v>0.53448185292025252</v>
      </c>
      <c r="H46" s="146">
        <v>7095313</v>
      </c>
      <c r="I46" s="146">
        <v>4913942</v>
      </c>
      <c r="J46" s="146">
        <f>H46-I46</f>
        <v>2181371</v>
      </c>
      <c r="K46" s="146">
        <v>13000000</v>
      </c>
      <c r="L46" s="146">
        <v>13000000</v>
      </c>
      <c r="M46" s="147">
        <f>H46/L46</f>
        <v>0.54579330769230772</v>
      </c>
    </row>
    <row r="47" spans="2:13" ht="25" x14ac:dyDescent="0.35">
      <c r="B47" s="141" t="s">
        <v>38</v>
      </c>
      <c r="C47" s="182">
        <v>574034</v>
      </c>
      <c r="D47" s="155">
        <v>887201</v>
      </c>
      <c r="E47" s="177">
        <v>877169</v>
      </c>
      <c r="F47" s="155">
        <v>877169</v>
      </c>
      <c r="G47" s="149">
        <f>C47/F47</f>
        <v>0.65441665175125885</v>
      </c>
      <c r="H47" s="146">
        <v>6386444</v>
      </c>
      <c r="I47" s="146">
        <v>4743416</v>
      </c>
      <c r="J47" s="146">
        <f t="shared" ref="J47:J49" si="10">H47-I47</f>
        <v>1643028</v>
      </c>
      <c r="K47" s="146">
        <v>11899999.855691126</v>
      </c>
      <c r="L47" s="146">
        <v>11899999.855691126</v>
      </c>
      <c r="M47" s="149">
        <f>H47/L47</f>
        <v>0.5366759728947148</v>
      </c>
    </row>
    <row r="48" spans="2:13" x14ac:dyDescent="0.35">
      <c r="B48" s="141" t="s">
        <v>39</v>
      </c>
      <c r="C48" s="182">
        <v>299556</v>
      </c>
      <c r="D48" s="155">
        <v>279289</v>
      </c>
      <c r="E48" s="177">
        <v>285522</v>
      </c>
      <c r="F48" s="155">
        <v>285522</v>
      </c>
      <c r="G48" s="149">
        <f>C48/F48</f>
        <v>1.0491520793494022</v>
      </c>
      <c r="H48" s="146">
        <v>4734956</v>
      </c>
      <c r="I48" s="146">
        <v>3913614</v>
      </c>
      <c r="J48" s="146">
        <f t="shared" si="10"/>
        <v>821342</v>
      </c>
      <c r="K48" s="146">
        <v>6494765.8739365516</v>
      </c>
      <c r="L48" s="146">
        <v>6494765.8739365516</v>
      </c>
      <c r="M48" s="149">
        <f>H48/L48</f>
        <v>0.72904183028388203</v>
      </c>
    </row>
    <row r="49" spans="2:13" x14ac:dyDescent="0.35">
      <c r="B49" s="141" t="s">
        <v>40</v>
      </c>
      <c r="C49" s="182">
        <v>258152</v>
      </c>
      <c r="D49" s="155">
        <v>519212</v>
      </c>
      <c r="E49" s="177">
        <v>525065</v>
      </c>
      <c r="F49" s="155">
        <v>525065</v>
      </c>
      <c r="G49" s="149">
        <f>C49/F49</f>
        <v>0.49165722339138962</v>
      </c>
      <c r="H49" s="146">
        <v>1597081</v>
      </c>
      <c r="I49" s="146">
        <v>690392</v>
      </c>
      <c r="J49" s="146">
        <f t="shared" si="10"/>
        <v>906689</v>
      </c>
      <c r="K49" s="146">
        <v>4411634.778566286</v>
      </c>
      <c r="L49" s="146">
        <v>4411634.778566286</v>
      </c>
      <c r="M49" s="149">
        <f>H49/L49</f>
        <v>0.36201568809805851</v>
      </c>
    </row>
    <row r="50" spans="2:13" ht="25" x14ac:dyDescent="0.35">
      <c r="B50" s="141" t="s">
        <v>41</v>
      </c>
      <c r="C50" s="182">
        <v>0</v>
      </c>
      <c r="D50" s="157"/>
      <c r="E50" s="157"/>
      <c r="F50" s="157"/>
      <c r="G50" s="149"/>
      <c r="H50" s="146"/>
      <c r="I50" s="146"/>
      <c r="J50" s="146"/>
      <c r="K50" s="146"/>
      <c r="L50" s="146"/>
      <c r="M50" s="149"/>
    </row>
    <row r="51" spans="2:13" ht="15.75" customHeight="1" x14ac:dyDescent="0.35">
      <c r="B51" s="55" t="s">
        <v>42</v>
      </c>
      <c r="C51" s="178">
        <f>SUM(C46)</f>
        <v>712227</v>
      </c>
      <c r="D51" s="150">
        <f>SUM(D46)</f>
        <v>1417346</v>
      </c>
      <c r="E51" s="150">
        <f t="shared" ref="E51:F51" si="11">SUM(E46)</f>
        <v>1332556</v>
      </c>
      <c r="F51" s="150">
        <f t="shared" si="11"/>
        <v>1332556</v>
      </c>
      <c r="G51" s="151">
        <f>IF(F51=0,"-",C51/F51)</f>
        <v>0.53448185292025252</v>
      </c>
      <c r="H51" s="152">
        <f t="shared" ref="H51:L51" si="12">SUM(H46)</f>
        <v>7095313</v>
      </c>
      <c r="I51" s="152">
        <f t="shared" si="12"/>
        <v>4913942</v>
      </c>
      <c r="J51" s="152">
        <f t="shared" si="12"/>
        <v>2181371</v>
      </c>
      <c r="K51" s="152">
        <f t="shared" si="12"/>
        <v>13000000</v>
      </c>
      <c r="L51" s="152">
        <f t="shared" si="12"/>
        <v>13000000</v>
      </c>
      <c r="M51" s="151">
        <f>IF(H51=0,"-",H51/L51)</f>
        <v>0.54579330769230772</v>
      </c>
    </row>
    <row r="52" spans="2:13" ht="15.65" customHeight="1" x14ac:dyDescent="0.35">
      <c r="B52" s="193" t="s">
        <v>43</v>
      </c>
      <c r="C52" s="194"/>
      <c r="D52" s="194"/>
      <c r="E52" s="194"/>
      <c r="F52" s="194"/>
      <c r="G52" s="194"/>
      <c r="H52" s="194"/>
      <c r="I52" s="194"/>
      <c r="J52" s="194"/>
      <c r="K52" s="194"/>
      <c r="L52" s="194"/>
      <c r="M52" s="195"/>
    </row>
    <row r="53" spans="2:13" x14ac:dyDescent="0.35">
      <c r="B53" s="141"/>
      <c r="C53" s="141"/>
      <c r="D53" s="157"/>
      <c r="E53" s="157"/>
      <c r="F53" s="157"/>
      <c r="G53" s="149"/>
      <c r="H53" s="146"/>
      <c r="I53" s="146"/>
      <c r="J53" s="146"/>
      <c r="K53" s="146"/>
      <c r="L53" s="146"/>
      <c r="M53" s="149"/>
    </row>
    <row r="54" spans="2:13" x14ac:dyDescent="0.35">
      <c r="B54" s="141"/>
      <c r="C54" s="141"/>
      <c r="D54" s="157"/>
      <c r="E54" s="157"/>
      <c r="F54" s="157"/>
      <c r="G54" s="149"/>
      <c r="H54" s="146"/>
      <c r="I54" s="146"/>
      <c r="J54" s="146"/>
      <c r="K54" s="146"/>
      <c r="L54" s="146"/>
      <c r="M54" s="149"/>
    </row>
    <row r="55" spans="2:13" x14ac:dyDescent="0.35">
      <c r="B55" s="141"/>
      <c r="C55" s="162"/>
      <c r="D55" s="161"/>
      <c r="E55" s="161"/>
      <c r="F55" s="161"/>
      <c r="G55" s="160"/>
      <c r="H55" s="163"/>
      <c r="I55" s="163"/>
      <c r="J55" s="163"/>
      <c r="K55" s="163"/>
      <c r="L55" s="163"/>
      <c r="M55" s="160"/>
    </row>
    <row r="56" spans="2:13" x14ac:dyDescent="0.35">
      <c r="B56" s="141"/>
      <c r="C56" s="162"/>
      <c r="D56" s="161"/>
      <c r="E56" s="161"/>
      <c r="F56" s="161"/>
      <c r="G56" s="160"/>
      <c r="H56" s="163"/>
      <c r="I56" s="163"/>
      <c r="J56" s="163"/>
      <c r="K56" s="163"/>
      <c r="L56" s="163"/>
      <c r="M56" s="160"/>
    </row>
    <row r="57" spans="2:13" x14ac:dyDescent="0.35">
      <c r="B57" s="141"/>
      <c r="C57" s="162"/>
      <c r="D57" s="161"/>
      <c r="E57" s="161"/>
      <c r="F57" s="161"/>
      <c r="G57" s="160"/>
      <c r="H57" s="163"/>
      <c r="I57" s="163"/>
      <c r="J57" s="163"/>
      <c r="K57" s="163"/>
      <c r="L57" s="163"/>
      <c r="M57" s="160"/>
    </row>
    <row r="58" spans="2:13" ht="35.15" customHeight="1" x14ac:dyDescent="0.35">
      <c r="B58" s="55" t="s">
        <v>44</v>
      </c>
      <c r="C58" s="164">
        <f>SUM(C53:C57)</f>
        <v>0</v>
      </c>
      <c r="D58" s="150">
        <f>SUM(D53:D57)</f>
        <v>0</v>
      </c>
      <c r="E58" s="150">
        <f t="shared" ref="E58" si="13">SUM(E53:E57)</f>
        <v>0</v>
      </c>
      <c r="F58" s="150">
        <f t="shared" ref="F58" si="14">SUM(F53:F57)</f>
        <v>0</v>
      </c>
      <c r="G58" s="165" t="str">
        <f>IF(F58=0,"-",C58/F58)</f>
        <v>-</v>
      </c>
      <c r="H58" s="152">
        <f>SUM(H53:H57)</f>
        <v>0</v>
      </c>
      <c r="I58" s="152">
        <f>SUM(I53:I57)</f>
        <v>0</v>
      </c>
      <c r="J58" s="152">
        <f>SUM(J53:J57)</f>
        <v>0</v>
      </c>
      <c r="K58" s="152">
        <f>SUM(K53:K57)</f>
        <v>0</v>
      </c>
      <c r="L58" s="152">
        <f t="shared" ref="L58" si="15">SUM(L53:L57)</f>
        <v>0</v>
      </c>
      <c r="M58" s="151" t="str">
        <f>IF(H58=0,"-",H58/L58)</f>
        <v>-</v>
      </c>
    </row>
    <row r="59" spans="2:13" ht="27" customHeight="1" x14ac:dyDescent="0.35">
      <c r="B59" s="68" t="s">
        <v>45</v>
      </c>
      <c r="C59" s="143"/>
      <c r="D59" s="166"/>
      <c r="E59" s="166"/>
      <c r="F59" s="166"/>
      <c r="G59" s="167"/>
      <c r="H59" s="168"/>
      <c r="I59" s="168"/>
      <c r="J59" s="168"/>
      <c r="K59" s="168"/>
      <c r="L59" s="168"/>
      <c r="M59" s="167"/>
    </row>
    <row r="60" spans="2:13" ht="15.9" customHeight="1" x14ac:dyDescent="0.35">
      <c r="B60" s="141" t="s">
        <v>46</v>
      </c>
      <c r="C60" s="169">
        <v>0</v>
      </c>
      <c r="D60" s="169">
        <v>0</v>
      </c>
      <c r="E60" s="169">
        <v>0</v>
      </c>
      <c r="F60" s="169">
        <v>0</v>
      </c>
      <c r="G60" s="170" t="str">
        <f>IF(F60=0,"-",C60/F60)</f>
        <v>-</v>
      </c>
      <c r="H60" s="183">
        <v>528355</v>
      </c>
      <c r="I60" s="146">
        <v>0</v>
      </c>
      <c r="J60" s="183">
        <f>H60</f>
        <v>528355</v>
      </c>
      <c r="K60" s="171">
        <v>1371150.6</v>
      </c>
      <c r="L60" s="171">
        <v>1371150.6</v>
      </c>
      <c r="M60" s="147">
        <f>H60/L60</f>
        <v>0.38533695715116922</v>
      </c>
    </row>
    <row r="61" spans="2:13" ht="15.9" customHeight="1" x14ac:dyDescent="0.35">
      <c r="B61" s="141" t="s">
        <v>47</v>
      </c>
      <c r="C61" s="169">
        <v>0</v>
      </c>
      <c r="D61" s="169">
        <v>0</v>
      </c>
      <c r="E61" s="169">
        <v>0</v>
      </c>
      <c r="F61" s="169">
        <v>0</v>
      </c>
      <c r="G61" s="170" t="str">
        <f>IF(F61=0,"-",C61/F61)</f>
        <v>-</v>
      </c>
      <c r="H61" s="183">
        <v>512732</v>
      </c>
      <c r="I61" s="146">
        <v>0</v>
      </c>
      <c r="J61" s="183">
        <f>H61</f>
        <v>512732</v>
      </c>
      <c r="K61" s="146">
        <v>2285251</v>
      </c>
      <c r="L61" s="146">
        <v>2285251</v>
      </c>
      <c r="M61" s="160"/>
    </row>
    <row r="62" spans="2:13" ht="15.9" customHeight="1" x14ac:dyDescent="0.35">
      <c r="B62" s="141"/>
      <c r="C62" s="162"/>
      <c r="D62" s="161"/>
      <c r="E62" s="161"/>
      <c r="F62" s="161"/>
      <c r="G62" s="160"/>
      <c r="H62" s="163"/>
      <c r="I62" s="163"/>
      <c r="J62" s="163"/>
      <c r="K62" s="163"/>
      <c r="L62" s="163"/>
      <c r="M62" s="160"/>
    </row>
    <row r="63" spans="2:13" ht="37.5" x14ac:dyDescent="0.35">
      <c r="B63" s="55" t="s">
        <v>48</v>
      </c>
      <c r="C63" s="102">
        <f>SUM(C59:C62)</f>
        <v>0</v>
      </c>
      <c r="D63" s="102">
        <f t="shared" ref="D63:F63" si="16">SUM(D59:D62)</f>
        <v>0</v>
      </c>
      <c r="E63" s="102">
        <f t="shared" si="16"/>
        <v>0</v>
      </c>
      <c r="F63" s="102">
        <f t="shared" si="16"/>
        <v>0</v>
      </c>
      <c r="G63" s="101" t="str">
        <f>IF(F63=0,"-",C63/F63)</f>
        <v>-</v>
      </c>
      <c r="H63" s="104">
        <f t="shared" ref="H63:J63" si="17">SUM(H59:H62)</f>
        <v>1041087</v>
      </c>
      <c r="I63" s="104">
        <f t="shared" ref="I63" si="18">SUM(I59:I62)</f>
        <v>0</v>
      </c>
      <c r="J63" s="104">
        <f t="shared" si="17"/>
        <v>1041087</v>
      </c>
      <c r="K63" s="104">
        <f t="shared" ref="K63:L63" si="19">SUM(K59:K62)</f>
        <v>3656401.6</v>
      </c>
      <c r="L63" s="104">
        <f t="shared" si="19"/>
        <v>3656401.6</v>
      </c>
      <c r="M63" s="103">
        <f>IF(H63=0,"-",H63/L63)</f>
        <v>0.28472993776176009</v>
      </c>
    </row>
    <row r="64" spans="2:13" ht="38.4" customHeight="1" x14ac:dyDescent="0.35">
      <c r="B64" s="66" t="s">
        <v>49</v>
      </c>
      <c r="C64" s="99">
        <f>+C30+C44+C51+C58+C63</f>
        <v>4168509</v>
      </c>
      <c r="D64" s="99">
        <f t="shared" ref="D64" si="20">+D30+D44+D51+D58+D63</f>
        <v>14000206.108085308</v>
      </c>
      <c r="E64" s="99">
        <f>E51+E44+E30</f>
        <v>14128636</v>
      </c>
      <c r="F64" s="99">
        <f>F51+F44+F30</f>
        <v>14128636</v>
      </c>
      <c r="G64" s="100">
        <f>C64/F64</f>
        <v>0.29503973348878121</v>
      </c>
      <c r="H64" s="67">
        <f>+H30+H44+H51+H58+H63</f>
        <v>18180446</v>
      </c>
      <c r="I64" s="67">
        <f>+I30+I44+I51+I58+I63</f>
        <v>10000300</v>
      </c>
      <c r="J64" s="67">
        <f>+J30+J44+J51+J58+J63</f>
        <v>8180146</v>
      </c>
      <c r="K64" s="67">
        <f>+K30+K44+K51+K58+K63</f>
        <v>39655705.742429964</v>
      </c>
      <c r="L64" s="67">
        <f>+L30+L44+L51+L58+L63</f>
        <v>39655705.742429964</v>
      </c>
      <c r="M64" s="100">
        <f>IF(H64=0,"-",H64/L64)</f>
        <v>0.45845725500599716</v>
      </c>
    </row>
    <row r="65" spans="2:13" ht="18" customHeight="1" x14ac:dyDescent="0.35">
      <c r="B65" s="57"/>
      <c r="C65" s="27"/>
      <c r="D65" s="58"/>
      <c r="E65" s="59"/>
      <c r="F65" s="59"/>
      <c r="G65" s="30"/>
      <c r="H65" s="31"/>
      <c r="I65" s="31"/>
      <c r="J65" s="31"/>
      <c r="K65" s="31"/>
      <c r="L65" s="31"/>
      <c r="M65" s="30"/>
    </row>
    <row r="66" spans="2:13" x14ac:dyDescent="0.35">
      <c r="B66" s="27"/>
      <c r="C66" s="27"/>
      <c r="D66" s="29"/>
      <c r="E66" s="29"/>
      <c r="F66" s="29"/>
      <c r="G66" s="30"/>
      <c r="H66" s="31"/>
      <c r="I66" s="31"/>
      <c r="J66" s="31"/>
      <c r="K66" s="31"/>
      <c r="L66" s="31"/>
      <c r="M66" s="30"/>
    </row>
    <row r="67" spans="2:13" x14ac:dyDescent="0.35">
      <c r="B67" s="28" t="s">
        <v>50</v>
      </c>
      <c r="C67" s="28"/>
      <c r="L67" s="1"/>
    </row>
    <row r="68" spans="2:13" x14ac:dyDescent="0.35">
      <c r="B68" s="209" t="s">
        <v>51</v>
      </c>
      <c r="C68" s="210"/>
      <c r="D68" s="210"/>
      <c r="E68" s="210"/>
      <c r="F68" s="210"/>
      <c r="G68" s="210"/>
      <c r="H68" s="210"/>
      <c r="I68" s="210"/>
      <c r="J68" s="210"/>
      <c r="K68" s="210"/>
      <c r="L68" s="210"/>
      <c r="M68" s="211"/>
    </row>
    <row r="69" spans="2:13" ht="17.399999999999999" customHeight="1" x14ac:dyDescent="0.35">
      <c r="B69" s="212" t="s">
        <v>52</v>
      </c>
      <c r="C69" s="213"/>
      <c r="D69" s="213"/>
      <c r="E69" s="213"/>
      <c r="F69" s="213"/>
      <c r="G69" s="213"/>
      <c r="H69" s="213"/>
      <c r="I69" s="213"/>
      <c r="J69" s="213"/>
      <c r="K69" s="213"/>
      <c r="L69" s="213"/>
      <c r="M69" s="214"/>
    </row>
    <row r="70" spans="2:13" x14ac:dyDescent="0.35">
      <c r="B70" s="203" t="s">
        <v>53</v>
      </c>
      <c r="C70" s="204"/>
      <c r="D70" s="204"/>
      <c r="E70" s="204"/>
      <c r="F70" s="204"/>
      <c r="G70" s="204"/>
      <c r="H70" s="204"/>
      <c r="I70" s="204"/>
      <c r="J70" s="204"/>
      <c r="K70" s="204"/>
      <c r="L70" s="204"/>
      <c r="M70" s="205"/>
    </row>
    <row r="71" spans="2:13" x14ac:dyDescent="0.35">
      <c r="B71" s="206"/>
      <c r="C71" s="207"/>
      <c r="D71" s="207"/>
      <c r="E71" s="207"/>
      <c r="F71" s="207"/>
      <c r="G71" s="207"/>
      <c r="H71" s="207"/>
      <c r="I71" s="207"/>
      <c r="J71" s="207"/>
      <c r="K71" s="207"/>
      <c r="L71" s="207"/>
      <c r="M71" s="208"/>
    </row>
    <row r="72" spans="2:13" ht="30.65" customHeight="1" x14ac:dyDescent="0.35">
      <c r="B72" s="189" t="s">
        <v>54</v>
      </c>
      <c r="C72" s="189"/>
      <c r="D72" s="189"/>
      <c r="E72" s="189"/>
      <c r="F72" s="189"/>
      <c r="G72" s="189"/>
      <c r="H72" s="189"/>
      <c r="I72" s="189"/>
      <c r="J72" s="189"/>
      <c r="K72" s="189"/>
      <c r="L72" s="189"/>
      <c r="M72" s="189"/>
    </row>
  </sheetData>
  <mergeCells count="8">
    <mergeCell ref="B72:M72"/>
    <mergeCell ref="B45:M45"/>
    <mergeCell ref="B52:M52"/>
    <mergeCell ref="B5:M6"/>
    <mergeCell ref="B8:M16"/>
    <mergeCell ref="B70:M71"/>
    <mergeCell ref="B68:M68"/>
    <mergeCell ref="B69:M69"/>
  </mergeCells>
  <printOptions headings="1"/>
  <pageMargins left="0.7" right="0.7" top="0.75" bottom="0.75" header="0.3" footer="0.3"/>
  <pageSetup paperSize="17"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zoomScaleNormal="100" workbookViewId="0">
      <selection activeCell="B31" sqref="B31"/>
    </sheetView>
  </sheetViews>
  <sheetFormatPr defaultRowHeight="14.5" x14ac:dyDescent="0.35"/>
  <cols>
    <col min="1" max="1" width="3.453125" customWidth="1"/>
    <col min="2" max="2" width="62.54296875" style="2" customWidth="1"/>
    <col min="3" max="3" width="21.453125" style="2" customWidth="1"/>
    <col min="4" max="4" width="13" customWidth="1"/>
  </cols>
  <sheetData>
    <row r="1" spans="2:5" x14ac:dyDescent="0.35">
      <c r="B1" s="3" t="s">
        <v>0</v>
      </c>
    </row>
    <row r="2" spans="2:5" x14ac:dyDescent="0.35">
      <c r="B2" s="3" t="s">
        <v>55</v>
      </c>
    </row>
    <row r="3" spans="2:5" x14ac:dyDescent="0.35">
      <c r="B3" s="3" t="s">
        <v>2</v>
      </c>
    </row>
    <row r="4" spans="2:5" x14ac:dyDescent="0.35">
      <c r="B4" s="3"/>
    </row>
    <row r="5" spans="2:5" ht="37.5" customHeight="1" x14ac:dyDescent="0.35">
      <c r="B5" s="218" t="s">
        <v>56</v>
      </c>
      <c r="C5" s="219"/>
      <c r="D5" s="219"/>
      <c r="E5" s="220"/>
    </row>
    <row r="6" spans="2:5" ht="37.5" customHeight="1" x14ac:dyDescent="0.35">
      <c r="B6" s="221"/>
      <c r="C6" s="222"/>
      <c r="D6" s="222"/>
      <c r="E6" s="223"/>
    </row>
    <row r="7" spans="2:5" ht="18.75" customHeight="1" x14ac:dyDescent="0.35">
      <c r="B7" s="224"/>
      <c r="C7" s="225"/>
      <c r="D7" s="225"/>
      <c r="E7" s="226"/>
    </row>
    <row r="9" spans="2:5" x14ac:dyDescent="0.35">
      <c r="B9" s="188" t="s">
        <v>57</v>
      </c>
    </row>
    <row r="10" spans="2:5" x14ac:dyDescent="0.35">
      <c r="B10" s="3"/>
    </row>
    <row r="11" spans="2:5" ht="32.4" customHeight="1" x14ac:dyDescent="0.35">
      <c r="B11" s="41" t="s">
        <v>58</v>
      </c>
      <c r="C11" s="42" t="s">
        <v>59</v>
      </c>
    </row>
    <row r="12" spans="2:5" s="17" customFormat="1" ht="21" customHeight="1" x14ac:dyDescent="0.35">
      <c r="B12" s="215" t="s">
        <v>60</v>
      </c>
      <c r="C12" s="215"/>
    </row>
    <row r="13" spans="2:5" x14ac:dyDescent="0.35">
      <c r="B13" s="6" t="s">
        <v>61</v>
      </c>
      <c r="C13" s="183">
        <v>3002289</v>
      </c>
    </row>
    <row r="14" spans="2:5" x14ac:dyDescent="0.35">
      <c r="B14" s="6" t="s">
        <v>62</v>
      </c>
      <c r="C14" s="183">
        <v>1659831</v>
      </c>
    </row>
    <row r="15" spans="2:5" x14ac:dyDescent="0.35">
      <c r="B15" s="6" t="s">
        <v>28</v>
      </c>
      <c r="C15" s="183">
        <v>5381926</v>
      </c>
    </row>
    <row r="16" spans="2:5" x14ac:dyDescent="0.35">
      <c r="B16" s="6" t="s">
        <v>36</v>
      </c>
      <c r="C16" s="183">
        <v>7095313</v>
      </c>
    </row>
    <row r="17" spans="1:3" x14ac:dyDescent="0.35">
      <c r="B17" s="6" t="s">
        <v>63</v>
      </c>
      <c r="C17" s="183">
        <v>512732</v>
      </c>
    </row>
    <row r="18" spans="1:3" x14ac:dyDescent="0.35">
      <c r="B18" s="6" t="s">
        <v>64</v>
      </c>
      <c r="C18" s="43"/>
    </row>
    <row r="19" spans="1:3" s="17" customFormat="1" ht="21.65" customHeight="1" x14ac:dyDescent="0.35">
      <c r="B19" s="62" t="s">
        <v>65</v>
      </c>
      <c r="C19" s="63">
        <f>SUM(C13:C18)</f>
        <v>17652091</v>
      </c>
    </row>
    <row r="20" spans="1:3" s="17" customFormat="1" ht="29.4" customHeight="1" x14ac:dyDescent="0.35">
      <c r="B20" s="216" t="s">
        <v>66</v>
      </c>
      <c r="C20" s="217"/>
    </row>
    <row r="21" spans="1:3" ht="29.4" customHeight="1" x14ac:dyDescent="0.35">
      <c r="B21" s="136" t="s">
        <v>67</v>
      </c>
      <c r="C21" s="183">
        <v>528355</v>
      </c>
    </row>
    <row r="22" spans="1:3" ht="29.4" customHeight="1" x14ac:dyDescent="0.35">
      <c r="B22" s="141" t="s">
        <v>68</v>
      </c>
      <c r="C22" s="184">
        <v>371670</v>
      </c>
    </row>
    <row r="23" spans="1:3" x14ac:dyDescent="0.35">
      <c r="A23" t="s">
        <v>69</v>
      </c>
      <c r="B23" s="6" t="s">
        <v>70</v>
      </c>
      <c r="C23" s="183">
        <v>785286</v>
      </c>
    </row>
    <row r="24" spans="1:3" x14ac:dyDescent="0.35">
      <c r="B24" s="44" t="s">
        <v>71</v>
      </c>
      <c r="C24" s="183">
        <v>709117</v>
      </c>
    </row>
    <row r="25" spans="1:3" x14ac:dyDescent="0.35">
      <c r="B25" s="6" t="s">
        <v>72</v>
      </c>
      <c r="C25" s="183">
        <v>887565</v>
      </c>
    </row>
    <row r="26" spans="1:3" s="17" customFormat="1" ht="23.4" customHeight="1" x14ac:dyDescent="0.35">
      <c r="B26" s="62" t="s">
        <v>73</v>
      </c>
      <c r="C26" s="97">
        <f>SUM(C21:C25)</f>
        <v>3281993</v>
      </c>
    </row>
    <row r="27" spans="1:3" s="17" customFormat="1" ht="32.4" customHeight="1" x14ac:dyDescent="0.35">
      <c r="B27" s="65" t="s">
        <v>74</v>
      </c>
      <c r="C27" s="98">
        <f>+C19+C26</f>
        <v>20934084</v>
      </c>
    </row>
    <row r="28" spans="1:3" x14ac:dyDescent="0.35">
      <c r="B28" s="20"/>
      <c r="C28" s="20"/>
    </row>
    <row r="29" spans="1:3" s="17" customFormat="1" ht="17.399999999999999" customHeight="1" x14ac:dyDescent="0.35">
      <c r="B29" s="53"/>
      <c r="C29" s="53"/>
    </row>
    <row r="30" spans="1:3" s="17" customFormat="1" ht="20.149999999999999" customHeight="1" x14ac:dyDescent="0.3">
      <c r="B30" s="186" t="s">
        <v>75</v>
      </c>
      <c r="C30" s="53"/>
    </row>
    <row r="31" spans="1:3" ht="30.9" customHeight="1" x14ac:dyDescent="0.35">
      <c r="B31" s="42" t="s">
        <v>76</v>
      </c>
      <c r="C31" s="42" t="s">
        <v>77</v>
      </c>
    </row>
    <row r="32" spans="1:3" s="17" customFormat="1" ht="35.4" customHeight="1" x14ac:dyDescent="0.35">
      <c r="B32" s="64" t="s">
        <v>74</v>
      </c>
      <c r="C32" s="107">
        <f>C27</f>
        <v>20934084</v>
      </c>
    </row>
  </sheetData>
  <mergeCells count="3">
    <mergeCell ref="B12:C12"/>
    <mergeCell ref="B20:C20"/>
    <mergeCell ref="B5:E7"/>
  </mergeCells>
  <printOptions headings="1"/>
  <pageMargins left="0.7" right="0.7" top="0.75" bottom="0.75" header="0.3" footer="0.3"/>
  <pageSetup paperSize="17"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40"/>
  <sheetViews>
    <sheetView zoomScaleNormal="100" workbookViewId="0">
      <selection activeCell="I11" sqref="I11"/>
    </sheetView>
  </sheetViews>
  <sheetFormatPr defaultRowHeight="14.5" x14ac:dyDescent="0.35"/>
  <cols>
    <col min="1" max="1" width="3.54296875" customWidth="1"/>
    <col min="2" max="2" width="18.90625" style="17" customWidth="1"/>
    <col min="3" max="3" width="22.36328125" customWidth="1"/>
    <col min="4" max="4" width="24.08984375" customWidth="1"/>
    <col min="5" max="5" width="18.90625" customWidth="1"/>
    <col min="6" max="6" width="18.54296875" customWidth="1"/>
    <col min="7" max="7" width="19.453125" customWidth="1"/>
    <col min="8" max="8" width="3.453125" customWidth="1"/>
    <col min="9" max="9" width="31.90625" customWidth="1"/>
    <col min="10" max="10" width="11.54296875" customWidth="1"/>
    <col min="11" max="12" width="12.453125" customWidth="1"/>
    <col min="13" max="15" width="18.6328125" customWidth="1"/>
    <col min="16" max="16" width="64.54296875" bestFit="1" customWidth="1"/>
    <col min="17" max="17" width="58" bestFit="1" customWidth="1"/>
    <col min="18" max="18" width="66" bestFit="1" customWidth="1"/>
    <col min="19" max="19" width="12.453125" customWidth="1"/>
  </cols>
  <sheetData>
    <row r="1" spans="2:18" x14ac:dyDescent="0.35">
      <c r="B1" s="54" t="s">
        <v>0</v>
      </c>
    </row>
    <row r="2" spans="2:18" x14ac:dyDescent="0.35">
      <c r="B2" s="54" t="s">
        <v>78</v>
      </c>
    </row>
    <row r="3" spans="2:18" x14ac:dyDescent="0.35">
      <c r="B3" s="54" t="s">
        <v>2</v>
      </c>
    </row>
    <row r="4" spans="2:18" x14ac:dyDescent="0.35">
      <c r="B4" s="54"/>
    </row>
    <row r="5" spans="2:18" ht="14.4" customHeight="1" x14ac:dyDescent="0.35">
      <c r="B5" s="227" t="s">
        <v>79</v>
      </c>
      <c r="C5" s="227"/>
      <c r="D5" s="227"/>
      <c r="E5" s="227"/>
      <c r="F5" s="227"/>
      <c r="G5" s="227"/>
    </row>
    <row r="6" spans="2:18" x14ac:dyDescent="0.35">
      <c r="B6" s="227"/>
      <c r="C6" s="227"/>
      <c r="D6" s="227"/>
      <c r="E6" s="227"/>
      <c r="F6" s="227"/>
      <c r="G6" s="227"/>
    </row>
    <row r="7" spans="2:18" x14ac:dyDescent="0.35">
      <c r="B7" s="227"/>
      <c r="C7" s="227"/>
      <c r="D7" s="227"/>
      <c r="E7" s="227"/>
      <c r="F7" s="227"/>
      <c r="G7" s="227"/>
    </row>
    <row r="8" spans="2:18" x14ac:dyDescent="0.35">
      <c r="B8" s="227"/>
      <c r="C8" s="227"/>
      <c r="D8" s="227"/>
      <c r="E8" s="227"/>
      <c r="F8" s="227"/>
      <c r="G8" s="227"/>
    </row>
    <row r="9" spans="2:18" x14ac:dyDescent="0.35">
      <c r="B9" s="227"/>
      <c r="C9" s="227"/>
      <c r="D9" s="227"/>
      <c r="E9" s="227"/>
      <c r="F9" s="227"/>
      <c r="G9" s="227"/>
    </row>
    <row r="11" spans="2:18" ht="28" x14ac:dyDescent="0.4">
      <c r="B11" s="105" t="s">
        <v>230</v>
      </c>
      <c r="C11" s="105"/>
      <c r="D11" s="106"/>
      <c r="E11" s="106"/>
      <c r="F11" s="106"/>
      <c r="G11" s="106"/>
      <c r="I11" s="8" t="s">
        <v>80</v>
      </c>
    </row>
    <row r="12" spans="2:18" ht="18" x14ac:dyDescent="0.4">
      <c r="C12" s="10"/>
      <c r="D12" s="9"/>
      <c r="E12" s="9"/>
      <c r="F12" s="9"/>
      <c r="G12" s="9"/>
      <c r="I12" s="4"/>
    </row>
    <row r="13" spans="2:18" s="17" customFormat="1" ht="47.15" customHeight="1" x14ac:dyDescent="0.35">
      <c r="B13" s="15" t="s">
        <v>81</v>
      </c>
      <c r="C13" s="5" t="s">
        <v>82</v>
      </c>
      <c r="D13" s="5" t="s">
        <v>83</v>
      </c>
      <c r="E13" s="5" t="s">
        <v>84</v>
      </c>
      <c r="F13" s="5" t="s">
        <v>85</v>
      </c>
      <c r="G13" s="5" t="s">
        <v>86</v>
      </c>
      <c r="I13" s="18" t="s">
        <v>87</v>
      </c>
      <c r="J13" s="5" t="s">
        <v>88</v>
      </c>
      <c r="K13" s="5" t="s">
        <v>89</v>
      </c>
      <c r="L13" s="5" t="s">
        <v>90</v>
      </c>
      <c r="M13" s="5" t="s">
        <v>91</v>
      </c>
      <c r="N13" s="5" t="s">
        <v>92</v>
      </c>
      <c r="O13" s="5" t="s">
        <v>93</v>
      </c>
      <c r="P13" s="5" t="s">
        <v>94</v>
      </c>
      <c r="Q13" s="5" t="s">
        <v>95</v>
      </c>
      <c r="R13" s="5" t="s">
        <v>96</v>
      </c>
    </row>
    <row r="14" spans="2:18" ht="27" x14ac:dyDescent="0.35">
      <c r="B14" s="92" t="s">
        <v>97</v>
      </c>
      <c r="C14" s="11"/>
      <c r="D14" s="12"/>
      <c r="E14" s="12"/>
      <c r="F14" s="12"/>
      <c r="G14" s="13"/>
      <c r="I14" s="50" t="s">
        <v>98</v>
      </c>
      <c r="J14" s="16"/>
      <c r="K14" s="16"/>
      <c r="L14" s="16"/>
      <c r="M14" s="16">
        <v>1157810</v>
      </c>
      <c r="N14" s="16">
        <v>1836138</v>
      </c>
      <c r="O14" s="16">
        <v>2220590</v>
      </c>
      <c r="P14" s="16">
        <v>824815</v>
      </c>
      <c r="Q14" s="16">
        <v>167681</v>
      </c>
      <c r="R14" s="16">
        <v>3930748</v>
      </c>
    </row>
    <row r="15" spans="2:18" s="17" customFormat="1" ht="27" x14ac:dyDescent="0.25">
      <c r="B15" s="92" t="s">
        <v>99</v>
      </c>
      <c r="C15" s="47"/>
      <c r="D15" s="48"/>
      <c r="E15" s="48"/>
      <c r="F15" s="48"/>
      <c r="G15" s="49"/>
      <c r="I15" s="46" t="s">
        <v>100</v>
      </c>
      <c r="J15" s="51"/>
      <c r="K15" s="51"/>
      <c r="L15" s="51"/>
      <c r="M15" s="51" t="s">
        <v>101</v>
      </c>
      <c r="N15" s="51" t="s">
        <v>101</v>
      </c>
      <c r="O15" s="51" t="s">
        <v>101</v>
      </c>
      <c r="P15" s="52" t="s">
        <v>102</v>
      </c>
      <c r="Q15" s="52" t="s">
        <v>102</v>
      </c>
      <c r="R15" s="52" t="s">
        <v>102</v>
      </c>
    </row>
    <row r="16" spans="2:18" ht="27" x14ac:dyDescent="0.35">
      <c r="B16" s="92" t="s">
        <v>103</v>
      </c>
      <c r="C16" s="11"/>
      <c r="D16" s="12"/>
      <c r="E16" s="12"/>
      <c r="F16" s="12"/>
      <c r="G16" s="13"/>
      <c r="I16" s="46" t="s">
        <v>104</v>
      </c>
      <c r="J16" s="51"/>
      <c r="K16" s="51"/>
      <c r="L16" s="51"/>
      <c r="M16" s="95" t="s">
        <v>105</v>
      </c>
      <c r="N16" s="95" t="s">
        <v>106</v>
      </c>
      <c r="O16" s="95" t="s">
        <v>107</v>
      </c>
      <c r="P16" s="96" t="s">
        <v>108</v>
      </c>
      <c r="Q16" s="132" t="s">
        <v>109</v>
      </c>
      <c r="R16" s="132" t="s">
        <v>109</v>
      </c>
    </row>
    <row r="17" spans="2:18" ht="28" x14ac:dyDescent="0.35">
      <c r="B17" s="60" t="s">
        <v>110</v>
      </c>
      <c r="C17" s="35"/>
      <c r="D17" s="36"/>
      <c r="E17" s="36"/>
      <c r="F17" s="36"/>
      <c r="G17" s="37"/>
      <c r="I17" s="61"/>
    </row>
    <row r="18" spans="2:18" ht="33" customHeight="1" x14ac:dyDescent="0.35">
      <c r="B18" s="92" t="s">
        <v>111</v>
      </c>
      <c r="C18" s="47" t="s">
        <v>101</v>
      </c>
      <c r="D18" s="12">
        <v>4591713.3</v>
      </c>
      <c r="E18" s="12">
        <v>6836163</v>
      </c>
      <c r="F18" s="12">
        <v>6681815</v>
      </c>
      <c r="G18" s="108">
        <f>D18/F18</f>
        <v>0.68719551499106157</v>
      </c>
      <c r="I18" s="61" t="s">
        <v>50</v>
      </c>
    </row>
    <row r="19" spans="2:18" ht="27" x14ac:dyDescent="0.35">
      <c r="B19" s="92" t="s">
        <v>112</v>
      </c>
      <c r="C19" s="47" t="s">
        <v>101</v>
      </c>
      <c r="D19" s="12">
        <v>11538129.300000001</v>
      </c>
      <c r="E19" s="12">
        <v>13652726</v>
      </c>
      <c r="F19" s="12">
        <v>13363630</v>
      </c>
      <c r="G19" s="108">
        <f t="shared" ref="G19:G24" si="0">D19/F19</f>
        <v>0.86339784175407441</v>
      </c>
      <c r="I19" s="212" t="s">
        <v>113</v>
      </c>
      <c r="J19" s="213"/>
      <c r="K19" s="213"/>
      <c r="L19" s="213"/>
      <c r="M19" s="213"/>
      <c r="N19" s="213"/>
      <c r="O19" s="213"/>
      <c r="P19" s="213"/>
      <c r="Q19" s="213"/>
      <c r="R19" s="214"/>
    </row>
    <row r="20" spans="2:18" ht="40.5" customHeight="1" x14ac:dyDescent="0.35">
      <c r="B20" s="92" t="s">
        <v>114</v>
      </c>
      <c r="C20" s="47" t="s">
        <v>101</v>
      </c>
      <c r="D20" s="12">
        <v>33088417</v>
      </c>
      <c r="E20" s="12">
        <v>20466080</v>
      </c>
      <c r="F20" s="14">
        <v>20021823</v>
      </c>
      <c r="G20" s="108">
        <f t="shared" si="0"/>
        <v>1.6526175963097867</v>
      </c>
      <c r="I20" s="212" t="s">
        <v>115</v>
      </c>
      <c r="J20" s="213"/>
      <c r="K20" s="213"/>
      <c r="L20" s="213"/>
      <c r="M20" s="213"/>
      <c r="N20" s="213"/>
      <c r="O20" s="213"/>
      <c r="P20" s="213"/>
      <c r="Q20" s="213"/>
      <c r="R20" s="214"/>
    </row>
    <row r="21" spans="2:18" ht="43.4" customHeight="1" x14ac:dyDescent="0.35">
      <c r="B21" s="60" t="s">
        <v>116</v>
      </c>
      <c r="C21" s="35"/>
      <c r="D21" s="36">
        <f>SUM(D18:D20)</f>
        <v>49218259.600000001</v>
      </c>
      <c r="E21" s="36">
        <f>SUM(E18:E20)</f>
        <v>40954969</v>
      </c>
      <c r="F21" s="36">
        <f>SUM(F18:F20)</f>
        <v>40067268</v>
      </c>
      <c r="G21" s="109">
        <f>D21/F21</f>
        <v>1.2283907053508116</v>
      </c>
    </row>
    <row r="22" spans="2:18" ht="27" x14ac:dyDescent="0.35">
      <c r="B22" s="92" t="s">
        <v>117</v>
      </c>
      <c r="C22" s="83" t="s">
        <v>101</v>
      </c>
      <c r="D22" s="12">
        <v>12393009</v>
      </c>
      <c r="E22" s="12">
        <v>9742796.3000000007</v>
      </c>
      <c r="F22" s="12">
        <v>9742796.3000000007</v>
      </c>
      <c r="G22" s="108">
        <f t="shared" si="0"/>
        <v>1.2720176649900807</v>
      </c>
    </row>
    <row r="23" spans="2:18" ht="27" x14ac:dyDescent="0.35">
      <c r="B23" s="92" t="s">
        <v>118</v>
      </c>
      <c r="C23" s="83" t="s">
        <v>101</v>
      </c>
      <c r="D23" s="12">
        <v>12902023</v>
      </c>
      <c r="E23" s="12">
        <v>9213439.3000000007</v>
      </c>
      <c r="F23" s="12">
        <v>9213439.3000000007</v>
      </c>
      <c r="G23" s="108">
        <f t="shared" si="0"/>
        <v>1.4003481848520996</v>
      </c>
    </row>
    <row r="24" spans="2:18" ht="27" x14ac:dyDescent="0.35">
      <c r="B24" s="92" t="s">
        <v>119</v>
      </c>
      <c r="C24" s="83" t="s">
        <v>101</v>
      </c>
      <c r="D24" s="12">
        <v>18153889</v>
      </c>
      <c r="E24" s="12">
        <v>8538383</v>
      </c>
      <c r="F24" s="12">
        <f>8538383+5346176</f>
        <v>13884559</v>
      </c>
      <c r="G24" s="108">
        <f t="shared" si="0"/>
        <v>1.307487619880473</v>
      </c>
    </row>
    <row r="25" spans="2:18" ht="44.15" customHeight="1" x14ac:dyDescent="0.35">
      <c r="B25" s="60" t="s">
        <v>120</v>
      </c>
      <c r="C25" s="35"/>
      <c r="D25" s="36">
        <f>SUM(D22:D24)</f>
        <v>43448921</v>
      </c>
      <c r="E25" s="36">
        <f>SUM(E22:E24)</f>
        <v>27494618.600000001</v>
      </c>
      <c r="F25" s="36">
        <f>SUM(F22:F24)</f>
        <v>32840794.600000001</v>
      </c>
      <c r="G25" s="109">
        <f>D25/F25</f>
        <v>1.3230167396741368</v>
      </c>
    </row>
    <row r="26" spans="2:18" x14ac:dyDescent="0.35">
      <c r="B26" s="47">
        <v>2018</v>
      </c>
      <c r="C26" s="83" t="s">
        <v>121</v>
      </c>
      <c r="D26" s="12">
        <v>10809555</v>
      </c>
      <c r="E26" s="12">
        <v>16509650.300000001</v>
      </c>
      <c r="F26" s="12">
        <v>16509651</v>
      </c>
      <c r="G26" s="108">
        <f t="shared" ref="G26" si="1">D26/F26</f>
        <v>0.65474158115153369</v>
      </c>
    </row>
    <row r="27" spans="2:18" x14ac:dyDescent="0.35">
      <c r="B27" s="47">
        <v>2019</v>
      </c>
      <c r="C27" s="111" t="s">
        <v>121</v>
      </c>
      <c r="D27" s="133">
        <v>27117988.980000004</v>
      </c>
      <c r="E27" s="12">
        <v>16509650.300000001</v>
      </c>
      <c r="F27" s="12">
        <v>16406931</v>
      </c>
      <c r="G27" s="111">
        <f t="shared" ref="G27:G35" si="2">D27/F27</f>
        <v>1.652837388052647</v>
      </c>
    </row>
    <row r="28" spans="2:18" x14ac:dyDescent="0.35">
      <c r="B28" s="47">
        <v>2020</v>
      </c>
      <c r="C28" s="111" t="s">
        <v>121</v>
      </c>
      <c r="D28" s="133">
        <v>15576299.43</v>
      </c>
      <c r="E28" s="12">
        <v>16509650</v>
      </c>
      <c r="F28" s="12">
        <v>16468775</v>
      </c>
      <c r="G28" s="111">
        <f t="shared" si="2"/>
        <v>0.94580801729333241</v>
      </c>
    </row>
    <row r="29" spans="2:18" x14ac:dyDescent="0.35">
      <c r="B29" s="47">
        <v>2021</v>
      </c>
      <c r="C29" s="111" t="s">
        <v>121</v>
      </c>
      <c r="D29" s="172">
        <v>15707967</v>
      </c>
      <c r="E29" s="12">
        <v>16509650</v>
      </c>
      <c r="F29" s="12">
        <v>17373486</v>
      </c>
      <c r="G29" s="111">
        <f t="shared" si="2"/>
        <v>0.90413443795908321</v>
      </c>
    </row>
    <row r="30" spans="2:18" ht="42" customHeight="1" x14ac:dyDescent="0.35">
      <c r="B30" s="60" t="s">
        <v>122</v>
      </c>
      <c r="C30" s="134"/>
      <c r="D30" s="124">
        <f>SUM(D26:D29)</f>
        <v>69211810.409999996</v>
      </c>
      <c r="E30" s="124">
        <f>SUM(E26:E29)</f>
        <v>66038600.600000001</v>
      </c>
      <c r="F30" s="124">
        <f>SUM(F26:F29)</f>
        <v>66758843</v>
      </c>
      <c r="G30" s="135">
        <f t="shared" si="2"/>
        <v>1.0367437076463413</v>
      </c>
    </row>
    <row r="31" spans="2:18" x14ac:dyDescent="0.35">
      <c r="B31" s="47">
        <v>2022</v>
      </c>
      <c r="C31" s="83" t="s">
        <v>121</v>
      </c>
      <c r="D31" s="12">
        <v>12403825</v>
      </c>
      <c r="E31" s="12">
        <v>14059426.312123252</v>
      </c>
      <c r="F31" s="12">
        <v>13745824</v>
      </c>
      <c r="G31" s="108">
        <f t="shared" si="2"/>
        <v>0.90237042173681259</v>
      </c>
    </row>
    <row r="32" spans="2:18" ht="14.4" customHeight="1" x14ac:dyDescent="0.35">
      <c r="B32" s="47">
        <v>2023</v>
      </c>
      <c r="C32" s="111" t="s">
        <v>121</v>
      </c>
      <c r="D32" s="12">
        <v>4168509</v>
      </c>
      <c r="E32" s="12">
        <v>14059426.312123252</v>
      </c>
      <c r="F32" s="12">
        <v>14127406</v>
      </c>
      <c r="G32" s="108">
        <f t="shared" si="2"/>
        <v>0.29506542106880768</v>
      </c>
    </row>
    <row r="33" spans="2:7" ht="14.4" customHeight="1" x14ac:dyDescent="0.35">
      <c r="B33" s="47">
        <v>2024</v>
      </c>
      <c r="C33" s="111" t="s">
        <v>121</v>
      </c>
      <c r="D33" s="12">
        <v>0</v>
      </c>
      <c r="E33" s="12">
        <v>14059426.312123252</v>
      </c>
      <c r="F33" s="12">
        <v>14127406</v>
      </c>
      <c r="G33" s="108">
        <f t="shared" si="2"/>
        <v>0</v>
      </c>
    </row>
    <row r="34" spans="2:7" x14ac:dyDescent="0.35">
      <c r="B34" s="47">
        <v>2025</v>
      </c>
      <c r="C34" s="111" t="s">
        <v>121</v>
      </c>
      <c r="D34" s="12">
        <v>0</v>
      </c>
      <c r="E34" s="12">
        <v>14059426.312123252</v>
      </c>
      <c r="F34" s="12">
        <v>14127406</v>
      </c>
      <c r="G34" s="108">
        <f t="shared" si="2"/>
        <v>0</v>
      </c>
    </row>
    <row r="35" spans="2:7" ht="28" x14ac:dyDescent="0.35">
      <c r="B35" s="60" t="s">
        <v>123</v>
      </c>
      <c r="C35" s="134"/>
      <c r="D35" s="124">
        <f>SUM(D31:D34)</f>
        <v>16572334</v>
      </c>
      <c r="E35" s="124">
        <f>SUM(E31:E34)</f>
        <v>56237705.248493008</v>
      </c>
      <c r="F35" s="124">
        <f>SUM(F31:F34)</f>
        <v>56128042</v>
      </c>
      <c r="G35" s="135">
        <f t="shared" si="2"/>
        <v>0.29525943555985795</v>
      </c>
    </row>
    <row r="36" spans="2:7" ht="14.4" customHeight="1" x14ac:dyDescent="0.35">
      <c r="B36" s="174"/>
      <c r="C36" s="175"/>
      <c r="D36" s="14"/>
      <c r="E36" s="14"/>
      <c r="F36" s="14"/>
      <c r="G36" s="176"/>
    </row>
    <row r="37" spans="2:7" x14ac:dyDescent="0.35">
      <c r="B37" s="61" t="s">
        <v>50</v>
      </c>
    </row>
    <row r="38" spans="2:7" ht="46.4" customHeight="1" x14ac:dyDescent="0.35">
      <c r="B38" s="228" t="s">
        <v>124</v>
      </c>
      <c r="C38" s="228"/>
      <c r="D38" s="228"/>
      <c r="E38" s="228"/>
      <c r="F38" s="228"/>
      <c r="G38" s="228"/>
    </row>
    <row r="39" spans="2:7" ht="42.75" customHeight="1" x14ac:dyDescent="0.35">
      <c r="B39" s="228" t="s">
        <v>125</v>
      </c>
      <c r="C39" s="228"/>
      <c r="D39" s="228"/>
      <c r="E39" s="228"/>
      <c r="F39" s="228"/>
      <c r="G39" s="228"/>
    </row>
    <row r="40" spans="2:7" ht="42" customHeight="1" x14ac:dyDescent="0.35">
      <c r="B40" s="189" t="s">
        <v>126</v>
      </c>
      <c r="C40" s="189"/>
      <c r="D40" s="189"/>
      <c r="E40" s="189"/>
      <c r="F40" s="189"/>
      <c r="G40" s="189"/>
    </row>
  </sheetData>
  <mergeCells count="6">
    <mergeCell ref="B40:G40"/>
    <mergeCell ref="B5:G9"/>
    <mergeCell ref="B38:G38"/>
    <mergeCell ref="B39:G39"/>
    <mergeCell ref="I19:R19"/>
    <mergeCell ref="I20:R20"/>
  </mergeCells>
  <hyperlinks>
    <hyperlink ref="P16" r:id="rId1" xr:uid="{00000000-0004-0000-0200-000000000000}"/>
    <hyperlink ref="Q16" r:id="rId2" xr:uid="{C08043E4-BE9C-4FF0-ADAB-9770A8424BE6}"/>
    <hyperlink ref="R16" r:id="rId3" xr:uid="{0AF7CDC3-218E-45CA-80E6-0FF5ACE0C6E8}"/>
  </hyperlinks>
  <printOptions headings="1"/>
  <pageMargins left="0.7" right="0.7" top="0.75" bottom="0.75" header="0.3" footer="0.3"/>
  <pageSetup paperSize="17" scale="57"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1"/>
  <sheetViews>
    <sheetView zoomScaleNormal="100" workbookViewId="0">
      <selection activeCell="Q17" sqref="Q17"/>
    </sheetView>
  </sheetViews>
  <sheetFormatPr defaultRowHeight="14.5" x14ac:dyDescent="0.35"/>
  <cols>
    <col min="1" max="1" width="4.453125" customWidth="1"/>
    <col min="2" max="2" width="44.453125" customWidth="1"/>
    <col min="3" max="4" width="11.54296875" customWidth="1"/>
    <col min="5" max="5" width="11.453125" customWidth="1"/>
    <col min="6" max="7" width="11.54296875" customWidth="1"/>
    <col min="8" max="8" width="11.90625" customWidth="1"/>
    <col min="9" max="9" width="12.08984375" customWidth="1"/>
    <col min="10" max="10" width="12.453125" customWidth="1"/>
    <col min="11" max="11" width="12" customWidth="1"/>
    <col min="12" max="12" width="11" customWidth="1"/>
    <col min="13" max="16" width="12" customWidth="1"/>
    <col min="17" max="17" width="11.54296875" customWidth="1"/>
  </cols>
  <sheetData>
    <row r="1" spans="1:17" x14ac:dyDescent="0.35">
      <c r="B1" s="3" t="s">
        <v>0</v>
      </c>
    </row>
    <row r="2" spans="1:17" x14ac:dyDescent="0.35">
      <c r="B2" s="3" t="s">
        <v>127</v>
      </c>
    </row>
    <row r="3" spans="1:17" x14ac:dyDescent="0.35">
      <c r="B3" s="3" t="s">
        <v>2</v>
      </c>
    </row>
    <row r="4" spans="1:17" x14ac:dyDescent="0.35">
      <c r="B4" s="3"/>
    </row>
    <row r="5" spans="1:17" ht="22.4" customHeight="1" x14ac:dyDescent="0.35">
      <c r="B5" s="202" t="s">
        <v>128</v>
      </c>
      <c r="C5" s="202"/>
      <c r="D5" s="202"/>
      <c r="E5" s="202"/>
      <c r="F5" s="202"/>
      <c r="G5" s="202"/>
      <c r="H5" s="202"/>
      <c r="I5" s="202"/>
      <c r="J5" s="202"/>
      <c r="K5" s="202"/>
    </row>
    <row r="6" spans="1:17" ht="21" customHeight="1" x14ac:dyDescent="0.35">
      <c r="B6" s="202"/>
      <c r="C6" s="202"/>
      <c r="D6" s="202"/>
      <c r="E6" s="202"/>
      <c r="F6" s="202"/>
      <c r="G6" s="202"/>
      <c r="H6" s="202"/>
      <c r="I6" s="202"/>
      <c r="J6" s="202"/>
      <c r="K6" s="202"/>
    </row>
    <row r="7" spans="1:17" ht="21" customHeight="1" x14ac:dyDescent="0.35">
      <c r="B7" s="202"/>
      <c r="C7" s="202"/>
      <c r="D7" s="202"/>
      <c r="E7" s="202"/>
      <c r="F7" s="202"/>
      <c r="G7" s="202"/>
      <c r="H7" s="202"/>
      <c r="I7" s="202"/>
      <c r="J7" s="202"/>
      <c r="K7" s="202"/>
    </row>
    <row r="8" spans="1:17" x14ac:dyDescent="0.35">
      <c r="B8" s="2"/>
      <c r="C8" s="2"/>
      <c r="D8" s="2"/>
      <c r="E8" s="2"/>
      <c r="F8" s="2"/>
      <c r="G8" s="2"/>
      <c r="H8" s="2"/>
      <c r="I8" s="2"/>
      <c r="J8" s="2"/>
      <c r="K8" s="2"/>
      <c r="L8" s="2"/>
    </row>
    <row r="9" spans="1:17" x14ac:dyDescent="0.35">
      <c r="A9" s="8"/>
      <c r="B9" s="186" t="s">
        <v>129</v>
      </c>
      <c r="D9" s="4"/>
      <c r="E9" s="4"/>
      <c r="F9" s="19"/>
      <c r="G9" s="19"/>
      <c r="H9" s="19"/>
      <c r="I9" s="19"/>
      <c r="J9" s="19"/>
      <c r="K9" s="19"/>
      <c r="L9" s="19"/>
    </row>
    <row r="10" spans="1:17" x14ac:dyDescent="0.35">
      <c r="B10" s="4"/>
      <c r="C10" s="4"/>
      <c r="D10" s="4"/>
      <c r="E10" s="4"/>
      <c r="F10" s="19"/>
      <c r="G10" s="19"/>
      <c r="H10" s="19"/>
      <c r="I10" s="19"/>
      <c r="J10" s="19"/>
      <c r="K10" s="19"/>
      <c r="L10" s="19"/>
    </row>
    <row r="11" spans="1:17" ht="28" x14ac:dyDescent="0.35">
      <c r="B11" s="26" t="s">
        <v>130</v>
      </c>
      <c r="C11" s="15" t="s">
        <v>88</v>
      </c>
      <c r="D11" s="15" t="s">
        <v>89</v>
      </c>
      <c r="E11" s="5" t="s">
        <v>90</v>
      </c>
      <c r="F11" s="5" t="s">
        <v>91</v>
      </c>
      <c r="G11" s="5" t="s">
        <v>92</v>
      </c>
      <c r="H11" s="5" t="s">
        <v>93</v>
      </c>
      <c r="I11" s="5" t="s">
        <v>94</v>
      </c>
      <c r="J11" s="5" t="s">
        <v>95</v>
      </c>
      <c r="K11" s="5" t="s">
        <v>131</v>
      </c>
      <c r="L11" s="5">
        <v>2018</v>
      </c>
      <c r="M11" s="5">
        <v>2019</v>
      </c>
      <c r="N11" s="142">
        <v>2020</v>
      </c>
      <c r="O11" s="142">
        <v>2021</v>
      </c>
      <c r="P11" s="142">
        <v>2022</v>
      </c>
      <c r="Q11" s="142">
        <v>2023</v>
      </c>
    </row>
    <row r="12" spans="1:17" ht="25" x14ac:dyDescent="0.35">
      <c r="B12" s="6" t="s">
        <v>132</v>
      </c>
      <c r="C12" s="110" t="s">
        <v>133</v>
      </c>
      <c r="D12" s="110" t="s">
        <v>133</v>
      </c>
      <c r="E12" s="110" t="s">
        <v>133</v>
      </c>
      <c r="F12" s="112">
        <v>5749523</v>
      </c>
      <c r="G12" s="112">
        <v>13374267</v>
      </c>
      <c r="H12" s="112">
        <v>35309007</v>
      </c>
      <c r="I12" s="112">
        <v>12393008</v>
      </c>
      <c r="J12" s="112">
        <v>12847602</v>
      </c>
      <c r="K12" s="112">
        <v>18279802</v>
      </c>
      <c r="L12" s="112">
        <v>10809554.749999477</v>
      </c>
      <c r="M12" s="113">
        <v>27117988.980000004</v>
      </c>
      <c r="N12" s="113">
        <v>15576299</v>
      </c>
      <c r="O12" s="113">
        <v>13839244.439999999</v>
      </c>
      <c r="P12" s="113">
        <v>12403825</v>
      </c>
      <c r="Q12" s="113">
        <v>4168509</v>
      </c>
    </row>
    <row r="13" spans="1:17" ht="25" x14ac:dyDescent="0.35">
      <c r="B13" s="6" t="s">
        <v>134</v>
      </c>
      <c r="C13" s="110" t="s">
        <v>133</v>
      </c>
      <c r="D13" s="110" t="s">
        <v>133</v>
      </c>
      <c r="E13" s="110" t="s">
        <v>133</v>
      </c>
      <c r="F13" s="112">
        <v>33603</v>
      </c>
      <c r="G13" s="112">
        <v>78165</v>
      </c>
      <c r="H13" s="112">
        <v>206362</v>
      </c>
      <c r="I13" s="112">
        <v>72430</v>
      </c>
      <c r="J13" s="112">
        <v>75087</v>
      </c>
      <c r="K13" s="112">
        <v>106835</v>
      </c>
      <c r="L13" s="112">
        <v>63176</v>
      </c>
      <c r="M13" s="113">
        <v>158161</v>
      </c>
      <c r="N13" s="113">
        <v>90846</v>
      </c>
      <c r="O13" s="113">
        <v>80715</v>
      </c>
      <c r="P13" s="113">
        <v>72343</v>
      </c>
      <c r="Q13" s="113">
        <v>24312</v>
      </c>
    </row>
    <row r="14" spans="1:17" ht="25" x14ac:dyDescent="0.35">
      <c r="B14" s="6" t="s">
        <v>135</v>
      </c>
      <c r="C14" s="110" t="s">
        <v>133</v>
      </c>
      <c r="D14" s="110" t="s">
        <v>133</v>
      </c>
      <c r="E14" s="110" t="s">
        <v>133</v>
      </c>
      <c r="F14" s="112">
        <v>6472</v>
      </c>
      <c r="G14" s="112">
        <v>15055</v>
      </c>
      <c r="H14" s="112">
        <v>39747</v>
      </c>
      <c r="I14" s="112">
        <v>13951</v>
      </c>
      <c r="J14" s="112">
        <v>14462</v>
      </c>
      <c r="K14" s="112">
        <v>20577</v>
      </c>
      <c r="L14" s="112">
        <v>12168</v>
      </c>
      <c r="M14" s="113">
        <v>30463</v>
      </c>
      <c r="N14" s="113">
        <v>17805</v>
      </c>
      <c r="O14" s="113">
        <v>15925</v>
      </c>
      <c r="P14" s="113">
        <v>14141</v>
      </c>
      <c r="Q14" s="113">
        <v>4908</v>
      </c>
    </row>
    <row r="15" spans="1:17" ht="25" x14ac:dyDescent="0.35">
      <c r="B15" s="6" t="s">
        <v>136</v>
      </c>
      <c r="C15" s="110" t="s">
        <v>133</v>
      </c>
      <c r="D15" s="110" t="s">
        <v>133</v>
      </c>
      <c r="E15" s="110" t="s">
        <v>133</v>
      </c>
      <c r="F15" s="112">
        <v>35877</v>
      </c>
      <c r="G15" s="112">
        <v>83456</v>
      </c>
      <c r="H15" s="112">
        <v>220505</v>
      </c>
      <c r="I15" s="112">
        <v>77333</v>
      </c>
      <c r="J15" s="112">
        <v>80170</v>
      </c>
      <c r="K15" s="112">
        <v>114067</v>
      </c>
      <c r="L15" s="112">
        <v>67452</v>
      </c>
      <c r="M15" s="113">
        <v>187380</v>
      </c>
      <c r="N15" s="113">
        <v>107629</v>
      </c>
      <c r="O15" s="113">
        <v>89712</v>
      </c>
      <c r="P15" s="113">
        <v>77667</v>
      </c>
      <c r="Q15" s="113">
        <v>26302</v>
      </c>
    </row>
    <row r="16" spans="1:17" ht="25" x14ac:dyDescent="0.35">
      <c r="B16" s="6" t="s">
        <v>137</v>
      </c>
      <c r="C16" s="110" t="s">
        <v>133</v>
      </c>
      <c r="D16" s="110" t="s">
        <v>133</v>
      </c>
      <c r="E16" s="110" t="s">
        <v>133</v>
      </c>
      <c r="F16" s="112">
        <v>3650</v>
      </c>
      <c r="G16" s="112">
        <v>8491</v>
      </c>
      <c r="H16" s="112">
        <v>22417</v>
      </c>
      <c r="I16" s="112">
        <v>7868</v>
      </c>
      <c r="J16" s="112">
        <v>8157</v>
      </c>
      <c r="K16" s="112">
        <v>11606</v>
      </c>
      <c r="L16" s="112">
        <v>6863</v>
      </c>
      <c r="M16" s="113">
        <v>16557</v>
      </c>
      <c r="N16" s="113">
        <v>13953</v>
      </c>
      <c r="O16" s="113">
        <v>13301</v>
      </c>
      <c r="P16" s="113">
        <v>12770</v>
      </c>
      <c r="Q16" s="113">
        <v>4291</v>
      </c>
    </row>
    <row r="17" spans="2:17" ht="25" x14ac:dyDescent="0.35">
      <c r="B17" s="6" t="s">
        <v>138</v>
      </c>
      <c r="C17" s="110" t="s">
        <v>133</v>
      </c>
      <c r="D17" s="110" t="s">
        <v>133</v>
      </c>
      <c r="E17" s="110" t="s">
        <v>133</v>
      </c>
      <c r="F17" s="110" t="s">
        <v>139</v>
      </c>
      <c r="G17" s="110" t="s">
        <v>139</v>
      </c>
      <c r="H17" s="110" t="s">
        <v>139</v>
      </c>
      <c r="I17" s="110" t="s">
        <v>139</v>
      </c>
      <c r="J17" s="110" t="s">
        <v>139</v>
      </c>
      <c r="K17" s="110" t="s">
        <v>139</v>
      </c>
      <c r="L17" s="110" t="s">
        <v>139</v>
      </c>
      <c r="M17" s="114" t="s">
        <v>139</v>
      </c>
      <c r="N17" s="114" t="s">
        <v>139</v>
      </c>
      <c r="O17" s="114" t="s">
        <v>139</v>
      </c>
      <c r="P17" s="114" t="s">
        <v>139</v>
      </c>
      <c r="Q17" s="114" t="s">
        <v>139</v>
      </c>
    </row>
    <row r="18" spans="2:17" s="17" customFormat="1" ht="25" x14ac:dyDescent="0.35">
      <c r="B18" s="45" t="s">
        <v>140</v>
      </c>
      <c r="C18" s="110" t="s">
        <v>133</v>
      </c>
      <c r="D18" s="110" t="s">
        <v>133</v>
      </c>
      <c r="E18" s="110" t="s">
        <v>133</v>
      </c>
      <c r="F18" s="110" t="s">
        <v>139</v>
      </c>
      <c r="G18" s="110" t="s">
        <v>139</v>
      </c>
      <c r="H18" s="110" t="s">
        <v>139</v>
      </c>
      <c r="I18" s="110" t="s">
        <v>139</v>
      </c>
      <c r="J18" s="110" t="s">
        <v>139</v>
      </c>
      <c r="K18" s="110" t="s">
        <v>139</v>
      </c>
      <c r="L18" s="110" t="s">
        <v>139</v>
      </c>
      <c r="M18" s="114" t="s">
        <v>139</v>
      </c>
      <c r="N18" s="114" t="s">
        <v>139</v>
      </c>
      <c r="O18" s="114" t="s">
        <v>139</v>
      </c>
      <c r="P18" s="114" t="s">
        <v>139</v>
      </c>
      <c r="Q18" s="114" t="s">
        <v>139</v>
      </c>
    </row>
    <row r="19" spans="2:17" x14ac:dyDescent="0.35">
      <c r="B19" s="7"/>
      <c r="C19" s="38"/>
      <c r="D19" s="38"/>
      <c r="E19" s="38"/>
      <c r="F19" s="38"/>
      <c r="G19" s="39"/>
      <c r="H19" s="39"/>
      <c r="I19" s="39"/>
      <c r="J19" s="38"/>
      <c r="K19" s="38"/>
      <c r="L19" s="40"/>
    </row>
    <row r="20" spans="2:17" x14ac:dyDescent="0.35">
      <c r="B20" s="20" t="s">
        <v>50</v>
      </c>
      <c r="C20" s="7"/>
      <c r="D20" s="20"/>
      <c r="E20" s="20"/>
      <c r="F20" s="21"/>
      <c r="G20" s="22"/>
      <c r="H20" s="22"/>
      <c r="I20" s="22"/>
      <c r="J20" s="21"/>
      <c r="K20" s="21"/>
      <c r="L20" s="23"/>
    </row>
    <row r="21" spans="2:17" ht="29.4" customHeight="1" x14ac:dyDescent="0.35">
      <c r="B21" s="189" t="s">
        <v>141</v>
      </c>
      <c r="C21" s="189"/>
      <c r="D21" s="189"/>
      <c r="E21" s="189"/>
      <c r="F21" s="189"/>
      <c r="G21" s="189"/>
      <c r="H21" s="189"/>
      <c r="I21" s="189"/>
      <c r="J21" s="189"/>
      <c r="K21" s="189"/>
      <c r="L21" s="189"/>
    </row>
    <row r="22" spans="2:17" ht="27.75" customHeight="1" x14ac:dyDescent="0.35">
      <c r="B22" s="212" t="s">
        <v>142</v>
      </c>
      <c r="C22" s="213"/>
      <c r="D22" s="213"/>
      <c r="E22" s="213"/>
      <c r="F22" s="213"/>
      <c r="G22" s="213"/>
      <c r="H22" s="213"/>
      <c r="I22" s="213"/>
      <c r="J22" s="213"/>
      <c r="K22" s="213"/>
      <c r="L22" s="214"/>
    </row>
    <row r="23" spans="2:17" ht="33" customHeight="1" x14ac:dyDescent="0.35">
      <c r="B23" s="212" t="s">
        <v>143</v>
      </c>
      <c r="C23" s="213"/>
      <c r="D23" s="213"/>
      <c r="E23" s="213"/>
      <c r="F23" s="213"/>
      <c r="G23" s="213"/>
      <c r="H23" s="213"/>
      <c r="I23" s="213"/>
      <c r="J23" s="213"/>
      <c r="K23" s="213"/>
      <c r="L23" s="214"/>
    </row>
    <row r="24" spans="2:17" ht="20.399999999999999" customHeight="1" x14ac:dyDescent="0.35">
      <c r="B24" s="229" t="s">
        <v>144</v>
      </c>
      <c r="C24" s="229"/>
      <c r="D24" s="229"/>
      <c r="E24" s="229"/>
      <c r="F24" s="229"/>
      <c r="G24" s="229"/>
      <c r="H24" s="229"/>
      <c r="I24" s="229"/>
      <c r="J24" s="229"/>
      <c r="K24" s="229"/>
      <c r="L24" s="229"/>
    </row>
    <row r="25" spans="2:17" x14ac:dyDescent="0.35">
      <c r="B25" s="7"/>
      <c r="C25" s="7"/>
      <c r="D25" s="2"/>
      <c r="E25" s="2"/>
      <c r="F25" s="2"/>
      <c r="G25" s="2"/>
      <c r="H25" s="2"/>
      <c r="I25" s="2"/>
      <c r="J25" s="2"/>
      <c r="K25" s="2"/>
      <c r="L25" s="2"/>
    </row>
    <row r="26" spans="2:17" x14ac:dyDescent="0.35">
      <c r="B26" s="24"/>
      <c r="C26" s="24"/>
      <c r="D26" s="25"/>
      <c r="E26" s="25"/>
      <c r="F26" s="25"/>
      <c r="G26" s="25"/>
      <c r="H26" s="2"/>
      <c r="I26" s="2"/>
      <c r="J26" s="2"/>
      <c r="K26" s="2"/>
      <c r="L26" s="2"/>
    </row>
    <row r="27" spans="2:17" x14ac:dyDescent="0.35">
      <c r="B27" s="2"/>
      <c r="C27" s="2"/>
      <c r="D27" s="2"/>
      <c r="E27" s="2"/>
      <c r="F27" s="2"/>
      <c r="G27" s="2"/>
      <c r="H27" s="2"/>
      <c r="I27" s="2"/>
      <c r="J27" s="2"/>
      <c r="K27" s="2"/>
      <c r="L27" s="2"/>
    </row>
    <row r="28" spans="2:17" x14ac:dyDescent="0.35">
      <c r="B28" s="2"/>
      <c r="C28" s="2"/>
      <c r="D28" s="2"/>
      <c r="E28" s="2"/>
      <c r="F28" s="2"/>
      <c r="G28" s="2"/>
      <c r="H28" s="2"/>
      <c r="I28" s="2"/>
      <c r="J28" s="2"/>
      <c r="K28" s="2"/>
      <c r="L28" s="2"/>
    </row>
    <row r="29" spans="2:17" x14ac:dyDescent="0.35">
      <c r="B29" s="2"/>
      <c r="C29" s="2"/>
      <c r="D29" s="2"/>
      <c r="E29" s="2"/>
      <c r="F29" s="2"/>
      <c r="G29" s="2"/>
      <c r="H29" s="2"/>
      <c r="I29" s="2"/>
      <c r="J29" s="2"/>
      <c r="K29" s="2"/>
      <c r="L29" s="2"/>
    </row>
    <row r="30" spans="2:17" x14ac:dyDescent="0.35">
      <c r="B30" s="2"/>
      <c r="C30" s="2"/>
      <c r="D30" s="2"/>
      <c r="E30" s="2"/>
      <c r="F30" s="2"/>
      <c r="G30" s="2"/>
      <c r="H30" s="2"/>
      <c r="I30" s="2"/>
      <c r="J30" s="2"/>
      <c r="K30" s="2"/>
      <c r="L30" s="2"/>
    </row>
    <row r="31" spans="2:17" x14ac:dyDescent="0.35">
      <c r="B31" s="2"/>
      <c r="C31" s="2"/>
      <c r="D31" s="2"/>
      <c r="E31" s="2"/>
      <c r="F31" s="2"/>
      <c r="G31" s="2"/>
      <c r="H31" s="2"/>
      <c r="I31" s="2"/>
      <c r="J31" s="2"/>
      <c r="K31" s="2"/>
      <c r="L31" s="2"/>
    </row>
  </sheetData>
  <mergeCells count="5">
    <mergeCell ref="B5:K7"/>
    <mergeCell ref="B22:L22"/>
    <mergeCell ref="B21:L21"/>
    <mergeCell ref="B24:L24"/>
    <mergeCell ref="B23:L23"/>
  </mergeCells>
  <printOptions headings="1"/>
  <pageMargins left="0.7" right="0.7" top="0.75" bottom="0.75" header="0.3" footer="0.3"/>
  <pageSetup paperSiz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election activeCell="F9" sqref="F9"/>
    </sheetView>
  </sheetViews>
  <sheetFormatPr defaultRowHeight="14.5" x14ac:dyDescent="0.35"/>
  <cols>
    <col min="1" max="1" width="4.453125" customWidth="1"/>
    <col min="2" max="2" width="4.90625" style="1" customWidth="1"/>
    <col min="3" max="3" width="4.54296875" customWidth="1"/>
    <col min="4" max="4" width="76.54296875" customWidth="1"/>
    <col min="5" max="5" width="14" customWidth="1"/>
    <col min="6" max="6" width="44.08984375" customWidth="1"/>
    <col min="7" max="7" width="10.453125" customWidth="1"/>
  </cols>
  <sheetData>
    <row r="1" spans="2:11" ht="16.5" customHeight="1" x14ac:dyDescent="0.45">
      <c r="B1" s="3" t="s">
        <v>0</v>
      </c>
      <c r="E1" s="77"/>
      <c r="F1" s="77"/>
    </row>
    <row r="2" spans="2:11" ht="14.25" customHeight="1" x14ac:dyDescent="0.45">
      <c r="B2" s="3" t="s">
        <v>145</v>
      </c>
      <c r="E2" s="78"/>
      <c r="F2" s="78"/>
    </row>
    <row r="3" spans="2:11" ht="15.5" x14ac:dyDescent="0.35">
      <c r="B3" s="3" t="s">
        <v>2</v>
      </c>
      <c r="E3" s="79"/>
      <c r="F3" s="79"/>
    </row>
    <row r="4" spans="2:11" ht="18.5" x14ac:dyDescent="0.45">
      <c r="B4" s="70"/>
      <c r="E4" s="79"/>
      <c r="F4" s="79"/>
    </row>
    <row r="5" spans="2:11" ht="22.4" customHeight="1" x14ac:dyDescent="0.35">
      <c r="B5" s="202" t="s">
        <v>146</v>
      </c>
      <c r="C5" s="202"/>
      <c r="D5" s="202"/>
      <c r="E5" s="71"/>
      <c r="F5" s="71"/>
      <c r="G5" s="71"/>
      <c r="H5" s="71"/>
      <c r="I5" s="71"/>
      <c r="J5" s="71"/>
      <c r="K5" s="71"/>
    </row>
    <row r="6" spans="2:11" ht="27" customHeight="1" x14ac:dyDescent="0.35">
      <c r="B6" s="202"/>
      <c r="C6" s="202"/>
      <c r="D6" s="202"/>
      <c r="E6" s="71"/>
      <c r="F6" s="71"/>
      <c r="G6" s="71"/>
      <c r="H6" s="71"/>
      <c r="I6" s="71"/>
      <c r="J6" s="71"/>
      <c r="K6" s="71"/>
    </row>
    <row r="7" spans="2:11" ht="22.4" customHeight="1" x14ac:dyDescent="0.35">
      <c r="B7" s="32"/>
      <c r="C7" s="32"/>
      <c r="D7" s="32"/>
      <c r="E7" s="71"/>
      <c r="F7" s="71"/>
      <c r="G7" s="71"/>
      <c r="H7" s="71"/>
      <c r="I7" s="71"/>
      <c r="J7" s="71"/>
      <c r="K7" s="71"/>
    </row>
    <row r="8" spans="2:11" ht="22.4" customHeight="1" x14ac:dyDescent="0.35">
      <c r="B8" s="249" t="s">
        <v>147</v>
      </c>
      <c r="C8" s="249"/>
      <c r="D8" s="249"/>
      <c r="E8" s="71"/>
      <c r="F8" s="71"/>
      <c r="G8" s="71"/>
      <c r="H8" s="71"/>
      <c r="I8" s="71"/>
      <c r="J8" s="71"/>
      <c r="K8" s="71"/>
    </row>
    <row r="9" spans="2:11" ht="21" customHeight="1" x14ac:dyDescent="0.35">
      <c r="B9" s="246" t="s">
        <v>148</v>
      </c>
      <c r="C9" s="246"/>
      <c r="D9" s="246"/>
      <c r="E9" s="32"/>
      <c r="F9" s="32"/>
      <c r="G9" s="32"/>
      <c r="H9" s="32"/>
      <c r="I9" s="32"/>
      <c r="J9" s="32"/>
      <c r="K9" s="32"/>
    </row>
    <row r="10" spans="2:11" ht="21" customHeight="1" x14ac:dyDescent="0.35">
      <c r="B10" s="247" t="s">
        <v>149</v>
      </c>
      <c r="C10" s="247"/>
      <c r="D10" s="247"/>
      <c r="E10" s="32"/>
      <c r="F10" s="32"/>
      <c r="G10" s="32"/>
      <c r="H10" s="32"/>
      <c r="I10" s="32"/>
      <c r="J10" s="32"/>
      <c r="K10" s="32"/>
    </row>
    <row r="11" spans="2:11" ht="21" customHeight="1" x14ac:dyDescent="0.35">
      <c r="B11" s="248" t="s">
        <v>150</v>
      </c>
      <c r="C11" s="248"/>
      <c r="D11" s="248"/>
      <c r="E11" s="32"/>
      <c r="F11" s="32"/>
      <c r="G11" s="32"/>
      <c r="H11" s="32"/>
      <c r="I11" s="32"/>
      <c r="J11" s="32"/>
      <c r="K11" s="32"/>
    </row>
    <row r="12" spans="2:11" ht="21" customHeight="1" x14ac:dyDescent="0.35">
      <c r="B12" s="140"/>
      <c r="C12" s="140"/>
      <c r="D12" s="140"/>
      <c r="E12" s="32"/>
      <c r="F12" s="32"/>
      <c r="G12" s="32"/>
      <c r="H12" s="32"/>
      <c r="I12" s="32"/>
      <c r="J12" s="32"/>
      <c r="K12" s="32"/>
    </row>
    <row r="13" spans="2:11" ht="21" customHeight="1" x14ac:dyDescent="0.35">
      <c r="B13" s="94" t="s">
        <v>231</v>
      </c>
      <c r="C13" s="140"/>
      <c r="D13" s="140"/>
      <c r="E13" s="32"/>
      <c r="F13" s="32"/>
      <c r="G13" s="32"/>
      <c r="H13" s="32"/>
      <c r="I13" s="32"/>
      <c r="J13" s="32"/>
      <c r="K13" s="32"/>
    </row>
    <row r="14" spans="2:11" ht="21" customHeight="1" x14ac:dyDescent="0.35">
      <c r="B14" s="32" t="s">
        <v>151</v>
      </c>
      <c r="C14" s="32"/>
      <c r="D14" s="32"/>
      <c r="E14" s="32"/>
      <c r="F14" s="32"/>
      <c r="G14" s="32"/>
      <c r="H14" s="32"/>
      <c r="I14" s="32"/>
      <c r="J14" s="32"/>
      <c r="K14" s="32"/>
    </row>
    <row r="15" spans="2:11" ht="18" customHeight="1" x14ac:dyDescent="0.35">
      <c r="B15" s="250" t="s">
        <v>152</v>
      </c>
      <c r="C15" s="250"/>
      <c r="D15" s="250"/>
      <c r="E15" s="250"/>
      <c r="F15" s="250"/>
    </row>
    <row r="16" spans="2:11" x14ac:dyDescent="0.35">
      <c r="B16" s="83" t="s">
        <v>153</v>
      </c>
      <c r="C16" s="239" t="s">
        <v>154</v>
      </c>
      <c r="D16" s="240"/>
      <c r="E16" s="84"/>
      <c r="F16" s="81" t="s">
        <v>155</v>
      </c>
    </row>
    <row r="17" spans="1:6" x14ac:dyDescent="0.35">
      <c r="B17" s="83" t="s">
        <v>156</v>
      </c>
      <c r="C17" s="239" t="s">
        <v>157</v>
      </c>
      <c r="D17" s="240"/>
      <c r="E17" s="91"/>
      <c r="F17" s="81" t="s">
        <v>155</v>
      </c>
    </row>
    <row r="18" spans="1:6" x14ac:dyDescent="0.35">
      <c r="B18" s="83" t="s">
        <v>158</v>
      </c>
      <c r="C18" s="239" t="s">
        <v>159</v>
      </c>
      <c r="D18" s="240"/>
      <c r="E18" s="85">
        <f>E17*E16</f>
        <v>0</v>
      </c>
      <c r="F18" s="80" t="s">
        <v>160</v>
      </c>
    </row>
    <row r="19" spans="1:6" x14ac:dyDescent="0.35">
      <c r="B19" s="83" t="s">
        <v>161</v>
      </c>
      <c r="C19" s="239" t="s">
        <v>162</v>
      </c>
      <c r="D19" s="240"/>
      <c r="E19" s="89"/>
      <c r="F19" s="82" t="s">
        <v>163</v>
      </c>
    </row>
    <row r="20" spans="1:6" ht="16.5" customHeight="1" x14ac:dyDescent="0.35">
      <c r="B20" s="83"/>
      <c r="C20" s="243" t="s">
        <v>164</v>
      </c>
      <c r="D20" s="244"/>
      <c r="E20" s="244"/>
      <c r="F20" s="245"/>
    </row>
    <row r="21" spans="1:6" x14ac:dyDescent="0.35">
      <c r="B21" s="83" t="s">
        <v>165</v>
      </c>
      <c r="C21" s="235" t="s">
        <v>166</v>
      </c>
      <c r="D21" s="236"/>
      <c r="E21" s="84"/>
      <c r="F21" s="81" t="s">
        <v>167</v>
      </c>
    </row>
    <row r="22" spans="1:6" x14ac:dyDescent="0.35">
      <c r="B22" s="83" t="s">
        <v>168</v>
      </c>
      <c r="C22" s="235" t="s">
        <v>169</v>
      </c>
      <c r="D22" s="236"/>
      <c r="E22" s="84"/>
      <c r="F22" s="81" t="s">
        <v>167</v>
      </c>
    </row>
    <row r="23" spans="1:6" x14ac:dyDescent="0.35">
      <c r="B23" s="83" t="s">
        <v>170</v>
      </c>
      <c r="C23" s="235" t="s">
        <v>171</v>
      </c>
      <c r="D23" s="236"/>
      <c r="E23" s="88">
        <f>E22-E21</f>
        <v>0</v>
      </c>
      <c r="F23" s="80" t="s">
        <v>172</v>
      </c>
    </row>
    <row r="24" spans="1:6" x14ac:dyDescent="0.35">
      <c r="A24" s="17"/>
      <c r="B24" s="83" t="s">
        <v>173</v>
      </c>
      <c r="C24" s="235" t="s">
        <v>174</v>
      </c>
      <c r="D24" s="236"/>
      <c r="E24" s="85">
        <f>E23*E17</f>
        <v>0</v>
      </c>
      <c r="F24" s="80" t="s">
        <v>175</v>
      </c>
    </row>
    <row r="25" spans="1:6" x14ac:dyDescent="0.35">
      <c r="B25" s="83" t="s">
        <v>176</v>
      </c>
      <c r="C25" s="235" t="s">
        <v>177</v>
      </c>
      <c r="D25" s="236"/>
      <c r="E25" s="89"/>
      <c r="F25" s="82" t="s">
        <v>163</v>
      </c>
    </row>
    <row r="26" spans="1:6" x14ac:dyDescent="0.35">
      <c r="B26" s="83" t="s">
        <v>178</v>
      </c>
      <c r="C26" s="237" t="s">
        <v>179</v>
      </c>
      <c r="D26" s="238"/>
      <c r="E26" s="90">
        <f>E24+E25</f>
        <v>0</v>
      </c>
      <c r="F26" s="80" t="s">
        <v>180</v>
      </c>
    </row>
    <row r="27" spans="1:6" x14ac:dyDescent="0.35">
      <c r="B27" s="83" t="s">
        <v>181</v>
      </c>
      <c r="C27" s="239" t="s">
        <v>182</v>
      </c>
      <c r="D27" s="240"/>
      <c r="E27" s="85">
        <f>E18-E19+E26</f>
        <v>0</v>
      </c>
      <c r="F27" s="80" t="s">
        <v>183</v>
      </c>
    </row>
    <row r="28" spans="1:6" x14ac:dyDescent="0.35">
      <c r="B28" s="83" t="s">
        <v>184</v>
      </c>
      <c r="C28" s="239" t="s">
        <v>185</v>
      </c>
      <c r="D28" s="240"/>
      <c r="E28" s="86"/>
      <c r="F28" s="82" t="s">
        <v>186</v>
      </c>
    </row>
    <row r="29" spans="1:6" x14ac:dyDescent="0.35">
      <c r="B29" s="83" t="s">
        <v>187</v>
      </c>
      <c r="C29" s="239" t="s">
        <v>188</v>
      </c>
      <c r="D29" s="240"/>
      <c r="E29" s="86"/>
      <c r="F29" s="82" t="s">
        <v>189</v>
      </c>
    </row>
    <row r="30" spans="1:6" ht="27" customHeight="1" x14ac:dyDescent="0.35">
      <c r="B30" s="83" t="s">
        <v>190</v>
      </c>
      <c r="C30" s="233" t="s">
        <v>191</v>
      </c>
      <c r="D30" s="234"/>
      <c r="E30" s="93" t="e">
        <f>E29/E27</f>
        <v>#DIV/0!</v>
      </c>
      <c r="F30" s="80" t="s">
        <v>192</v>
      </c>
    </row>
    <row r="31" spans="1:6" ht="18" customHeight="1" x14ac:dyDescent="0.35">
      <c r="B31" s="230" t="s">
        <v>193</v>
      </c>
      <c r="C31" s="230"/>
      <c r="D31" s="230"/>
      <c r="E31" s="230"/>
      <c r="F31" s="230"/>
    </row>
    <row r="32" spans="1:6" x14ac:dyDescent="0.35">
      <c r="B32" s="83" t="s">
        <v>194</v>
      </c>
      <c r="C32" s="241" t="s">
        <v>195</v>
      </c>
      <c r="D32" s="242"/>
      <c r="E32" s="84"/>
      <c r="F32" s="73" t="s">
        <v>155</v>
      </c>
    </row>
    <row r="33" spans="2:8" x14ac:dyDescent="0.35">
      <c r="B33" s="83" t="s">
        <v>196</v>
      </c>
      <c r="C33" s="241" t="s">
        <v>197</v>
      </c>
      <c r="D33" s="242"/>
      <c r="E33" s="85">
        <f>E32*E17</f>
        <v>0</v>
      </c>
      <c r="F33" s="80" t="s">
        <v>198</v>
      </c>
    </row>
    <row r="34" spans="2:8" x14ac:dyDescent="0.35">
      <c r="B34" s="83" t="s">
        <v>199</v>
      </c>
      <c r="C34" s="72" t="s">
        <v>200</v>
      </c>
      <c r="D34" s="72"/>
      <c r="E34" s="85">
        <f>E18-E33</f>
        <v>0</v>
      </c>
      <c r="F34" s="80" t="s">
        <v>201</v>
      </c>
    </row>
    <row r="35" spans="2:8" x14ac:dyDescent="0.35">
      <c r="B35" s="83" t="s">
        <v>202</v>
      </c>
      <c r="C35" s="72" t="s">
        <v>203</v>
      </c>
      <c r="D35" s="72"/>
      <c r="E35" s="85">
        <f>E34+E26</f>
        <v>0</v>
      </c>
      <c r="F35" s="80" t="s">
        <v>204</v>
      </c>
      <c r="G35" s="69"/>
    </row>
    <row r="36" spans="2:8" x14ac:dyDescent="0.35">
      <c r="B36" s="83" t="s">
        <v>151</v>
      </c>
      <c r="C36" s="72" t="s">
        <v>205</v>
      </c>
      <c r="D36" s="72"/>
      <c r="E36" s="85">
        <f>E29</f>
        <v>0</v>
      </c>
      <c r="F36" s="80" t="s">
        <v>206</v>
      </c>
      <c r="H36" s="69"/>
    </row>
    <row r="37" spans="2:8" ht="32.4" customHeight="1" x14ac:dyDescent="0.35">
      <c r="B37" s="83" t="s">
        <v>207</v>
      </c>
      <c r="C37" s="231" t="s">
        <v>208</v>
      </c>
      <c r="D37" s="232"/>
      <c r="E37" s="87">
        <f>E26</f>
        <v>0</v>
      </c>
      <c r="F37" s="80" t="s">
        <v>209</v>
      </c>
    </row>
    <row r="38" spans="2:8" x14ac:dyDescent="0.35">
      <c r="B38" s="83" t="s">
        <v>210</v>
      </c>
      <c r="C38" s="231" t="s">
        <v>211</v>
      </c>
      <c r="D38" s="232"/>
      <c r="E38" s="85">
        <f>E36-E37</f>
        <v>0</v>
      </c>
      <c r="F38" s="80" t="s">
        <v>212</v>
      </c>
    </row>
    <row r="39" spans="2:8" ht="30" customHeight="1" x14ac:dyDescent="0.35">
      <c r="B39" s="83" t="s">
        <v>213</v>
      </c>
      <c r="C39" s="233" t="s">
        <v>214</v>
      </c>
      <c r="D39" s="234"/>
      <c r="E39" s="93" t="e">
        <f>E38/E34</f>
        <v>#DIV/0!</v>
      </c>
      <c r="F39" s="80" t="s">
        <v>215</v>
      </c>
    </row>
    <row r="40" spans="2:8" x14ac:dyDescent="0.35">
      <c r="B40" s="74"/>
      <c r="C40" s="2"/>
      <c r="D40" s="2"/>
      <c r="E40" s="75"/>
      <c r="F40" s="76"/>
    </row>
    <row r="41" spans="2:8" x14ac:dyDescent="0.35">
      <c r="B41" s="74"/>
      <c r="C41" s="2"/>
      <c r="D41" s="2"/>
      <c r="E41" s="2"/>
      <c r="F41" s="2"/>
    </row>
  </sheetData>
  <mergeCells count="27">
    <mergeCell ref="C20:F20"/>
    <mergeCell ref="B9:D9"/>
    <mergeCell ref="B10:D10"/>
    <mergeCell ref="B11:D11"/>
    <mergeCell ref="B5:D6"/>
    <mergeCell ref="B8:D8"/>
    <mergeCell ref="B15:F15"/>
    <mergeCell ref="C19:D19"/>
    <mergeCell ref="C16:D16"/>
    <mergeCell ref="C17:D17"/>
    <mergeCell ref="C18:D18"/>
    <mergeCell ref="B31:F31"/>
    <mergeCell ref="C37:D37"/>
    <mergeCell ref="C38:D38"/>
    <mergeCell ref="C39:D39"/>
    <mergeCell ref="C21:D21"/>
    <mergeCell ref="C22:D22"/>
    <mergeCell ref="C23:D23"/>
    <mergeCell ref="C24:D24"/>
    <mergeCell ref="C25:D25"/>
    <mergeCell ref="C26:D26"/>
    <mergeCell ref="C27:D27"/>
    <mergeCell ref="C28:D28"/>
    <mergeCell ref="C29:D29"/>
    <mergeCell ref="C30:D30"/>
    <mergeCell ref="C32:D32"/>
    <mergeCell ref="C33:D33"/>
  </mergeCells>
  <printOptions headings="1"/>
  <pageMargins left="0.7" right="0.7" top="0.75" bottom="0.75" header="0.3" footer="0.3"/>
  <pageSetup paperSize="17"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A9926-7E24-4768-AE2F-96A0179727DA}">
  <sheetPr>
    <pageSetUpPr fitToPage="1"/>
  </sheetPr>
  <dimension ref="B1:I42"/>
  <sheetViews>
    <sheetView topLeftCell="A23" zoomScale="110" zoomScaleNormal="110" workbookViewId="0">
      <selection activeCell="F15" sqref="F15"/>
    </sheetView>
  </sheetViews>
  <sheetFormatPr defaultRowHeight="14.5" x14ac:dyDescent="0.35"/>
  <cols>
    <col min="1" max="1" width="3.54296875" customWidth="1"/>
    <col min="2" max="4" width="18.90625" style="17" customWidth="1"/>
    <col min="5" max="5" width="22.36328125" customWidth="1"/>
    <col min="6" max="6" width="24.08984375" customWidth="1"/>
    <col min="7" max="7" width="18.90625" customWidth="1"/>
    <col min="8" max="9" width="18.54296875" customWidth="1"/>
    <col min="10" max="10" width="8.90625" customWidth="1"/>
  </cols>
  <sheetData>
    <row r="1" spans="2:9" x14ac:dyDescent="0.35">
      <c r="B1" s="54" t="s">
        <v>0</v>
      </c>
      <c r="C1" s="54"/>
      <c r="D1" s="54"/>
    </row>
    <row r="2" spans="2:9" x14ac:dyDescent="0.35">
      <c r="B2" s="54" t="s">
        <v>216</v>
      </c>
      <c r="C2" s="54"/>
      <c r="D2" s="54"/>
    </row>
    <row r="3" spans="2:9" x14ac:dyDescent="0.35">
      <c r="B3" s="3" t="s">
        <v>217</v>
      </c>
      <c r="C3" s="3"/>
      <c r="D3" s="3"/>
    </row>
    <row r="4" spans="2:9" x14ac:dyDescent="0.35">
      <c r="B4" s="54"/>
      <c r="C4" s="54"/>
      <c r="D4" s="54"/>
    </row>
    <row r="5" spans="2:9" ht="29.25" customHeight="1" x14ac:dyDescent="0.35">
      <c r="B5" s="227" t="s">
        <v>218</v>
      </c>
      <c r="C5" s="227"/>
      <c r="D5" s="227"/>
      <c r="E5" s="227"/>
      <c r="F5" s="227"/>
      <c r="G5" s="227"/>
      <c r="H5" s="227"/>
      <c r="I5" s="227"/>
    </row>
    <row r="6" spans="2:9" x14ac:dyDescent="0.35">
      <c r="B6" s="227"/>
      <c r="C6" s="227"/>
      <c r="D6" s="227"/>
      <c r="E6" s="227"/>
      <c r="F6" s="227"/>
      <c r="G6" s="227"/>
      <c r="H6" s="227"/>
      <c r="I6" s="227"/>
    </row>
    <row r="7" spans="2:9" x14ac:dyDescent="0.35">
      <c r="B7" s="227"/>
      <c r="C7" s="227"/>
      <c r="D7" s="227"/>
      <c r="E7" s="227"/>
      <c r="F7" s="227"/>
      <c r="G7" s="227"/>
      <c r="H7" s="227"/>
      <c r="I7" s="227"/>
    </row>
    <row r="8" spans="2:9" x14ac:dyDescent="0.35">
      <c r="B8" s="227"/>
      <c r="C8" s="227"/>
      <c r="D8" s="227"/>
      <c r="E8" s="227"/>
      <c r="F8" s="227"/>
      <c r="G8" s="227"/>
      <c r="H8" s="227"/>
      <c r="I8" s="227"/>
    </row>
    <row r="9" spans="2:9" ht="42" customHeight="1" x14ac:dyDescent="0.35">
      <c r="B9" s="227"/>
      <c r="C9" s="227"/>
      <c r="D9" s="227"/>
      <c r="E9" s="227"/>
      <c r="F9" s="227"/>
      <c r="G9" s="227"/>
      <c r="H9" s="227"/>
      <c r="I9" s="227"/>
    </row>
    <row r="11" spans="2:9" ht="18" x14ac:dyDescent="0.4">
      <c r="B11" s="129" t="s">
        <v>232</v>
      </c>
      <c r="C11" s="129"/>
      <c r="D11" s="129"/>
      <c r="E11" s="129"/>
      <c r="F11" s="9"/>
      <c r="G11" s="9"/>
      <c r="H11" s="9"/>
      <c r="I11" s="9"/>
    </row>
    <row r="12" spans="2:9" ht="18" x14ac:dyDescent="0.4">
      <c r="E12" s="10"/>
      <c r="F12" s="9"/>
      <c r="G12" s="9"/>
      <c r="H12" s="9"/>
      <c r="I12" s="9"/>
    </row>
    <row r="13" spans="2:9" s="17" customFormat="1" ht="47.15" customHeight="1" x14ac:dyDescent="0.35">
      <c r="B13" s="15" t="s">
        <v>81</v>
      </c>
      <c r="C13" s="15" t="s">
        <v>219</v>
      </c>
      <c r="D13" s="15" t="s">
        <v>220</v>
      </c>
      <c r="E13" s="5" t="s">
        <v>221</v>
      </c>
      <c r="F13" s="5" t="s">
        <v>222</v>
      </c>
      <c r="G13" s="5" t="s">
        <v>223</v>
      </c>
      <c r="H13" s="5" t="s">
        <v>224</v>
      </c>
      <c r="I13" s="5" t="s">
        <v>225</v>
      </c>
    </row>
    <row r="14" spans="2:9" ht="27" x14ac:dyDescent="0.35">
      <c r="B14" s="92" t="s">
        <v>97</v>
      </c>
      <c r="C14" s="92"/>
      <c r="D14" s="92"/>
      <c r="E14" s="125"/>
      <c r="F14" s="12"/>
      <c r="G14" s="12"/>
      <c r="H14" s="12"/>
      <c r="I14" s="12"/>
    </row>
    <row r="15" spans="2:9" s="17" customFormat="1" ht="27" x14ac:dyDescent="0.35">
      <c r="B15" s="92" t="s">
        <v>99</v>
      </c>
      <c r="C15" s="92"/>
      <c r="D15" s="92"/>
      <c r="E15" s="128"/>
      <c r="F15" s="48"/>
      <c r="G15" s="48"/>
      <c r="H15" s="48"/>
      <c r="I15" s="48"/>
    </row>
    <row r="16" spans="2:9" ht="27" x14ac:dyDescent="0.35">
      <c r="B16" s="92" t="s">
        <v>103</v>
      </c>
      <c r="C16" s="92"/>
      <c r="D16" s="92"/>
      <c r="E16" s="125"/>
      <c r="F16" s="12"/>
      <c r="G16" s="12"/>
      <c r="H16" s="12"/>
      <c r="I16" s="12"/>
    </row>
    <row r="17" spans="2:9" ht="28" x14ac:dyDescent="0.35">
      <c r="B17" s="60" t="s">
        <v>110</v>
      </c>
      <c r="C17" s="60"/>
      <c r="D17" s="60"/>
      <c r="E17" s="127"/>
      <c r="F17" s="36"/>
      <c r="G17" s="36"/>
      <c r="H17" s="36"/>
      <c r="I17" s="36"/>
    </row>
    <row r="18" spans="2:9" ht="33" customHeight="1" x14ac:dyDescent="0.35">
      <c r="B18" s="92" t="s">
        <v>111</v>
      </c>
      <c r="C18" s="125">
        <v>15764635</v>
      </c>
      <c r="D18" s="125">
        <v>496083</v>
      </c>
      <c r="E18" s="125">
        <f t="shared" ref="E18:E25" si="0">C18+D18</f>
        <v>16260718</v>
      </c>
      <c r="F18" s="121">
        <v>4847996</v>
      </c>
      <c r="G18" s="121">
        <f t="shared" ref="G18:G25" si="1">E18+F18</f>
        <v>21108714</v>
      </c>
      <c r="H18" s="12"/>
      <c r="I18" s="12"/>
    </row>
    <row r="19" spans="2:9" ht="33" customHeight="1" x14ac:dyDescent="0.35">
      <c r="B19" s="92" t="s">
        <v>112</v>
      </c>
      <c r="C19" s="125">
        <v>35225813</v>
      </c>
      <c r="D19" s="125">
        <v>18124</v>
      </c>
      <c r="E19" s="125">
        <f t="shared" si="0"/>
        <v>35243937</v>
      </c>
      <c r="F19" s="126">
        <v>6063459</v>
      </c>
      <c r="G19" s="12">
        <f t="shared" si="1"/>
        <v>41307396</v>
      </c>
      <c r="H19" s="12"/>
      <c r="I19" s="12"/>
    </row>
    <row r="20" spans="2:9" ht="40.5" customHeight="1" x14ac:dyDescent="0.35">
      <c r="B20" s="92" t="s">
        <v>114</v>
      </c>
      <c r="C20" s="125">
        <v>68756819</v>
      </c>
      <c r="D20" s="125">
        <v>362304</v>
      </c>
      <c r="E20" s="125">
        <f t="shared" si="0"/>
        <v>69119123</v>
      </c>
      <c r="F20" s="121">
        <v>10141607</v>
      </c>
      <c r="G20" s="12">
        <f t="shared" si="1"/>
        <v>79260730</v>
      </c>
      <c r="H20" s="12"/>
      <c r="I20" s="12"/>
    </row>
    <row r="21" spans="2:9" ht="43.4" customHeight="1" x14ac:dyDescent="0.35">
      <c r="B21" s="60" t="s">
        <v>116</v>
      </c>
      <c r="C21" s="119">
        <f>SUM(C18:C20)</f>
        <v>119747267</v>
      </c>
      <c r="D21" s="119">
        <f>SUM(D18:D20)</f>
        <v>876511</v>
      </c>
      <c r="E21" s="119">
        <f>C21+D21</f>
        <v>120623778</v>
      </c>
      <c r="F21" s="118">
        <f>SUM(F18:F20)</f>
        <v>21053062</v>
      </c>
      <c r="G21" s="124">
        <f t="shared" si="1"/>
        <v>141676840</v>
      </c>
      <c r="H21" s="36"/>
      <c r="I21" s="36"/>
    </row>
    <row r="22" spans="2:9" ht="27" x14ac:dyDescent="0.35">
      <c r="B22" s="92" t="s">
        <v>117</v>
      </c>
      <c r="C22" s="121">
        <v>29769087</v>
      </c>
      <c r="D22" s="121">
        <v>409326</v>
      </c>
      <c r="E22" s="121">
        <f t="shared" si="0"/>
        <v>30178413</v>
      </c>
      <c r="F22" s="121">
        <v>7513349</v>
      </c>
      <c r="G22" s="121">
        <f t="shared" si="1"/>
        <v>37691762</v>
      </c>
      <c r="H22" s="12"/>
      <c r="I22" s="12"/>
    </row>
    <row r="23" spans="2:9" ht="27" x14ac:dyDescent="0.35">
      <c r="B23" s="92" t="s">
        <v>118</v>
      </c>
      <c r="C23" s="121">
        <v>27586481</v>
      </c>
      <c r="D23" s="121">
        <v>395036</v>
      </c>
      <c r="E23" s="121">
        <f t="shared" si="0"/>
        <v>27981517</v>
      </c>
      <c r="F23" s="121">
        <v>1717001</v>
      </c>
      <c r="G23" s="121">
        <f t="shared" si="1"/>
        <v>29698518</v>
      </c>
      <c r="H23" s="12"/>
      <c r="I23" s="12"/>
    </row>
    <row r="24" spans="2:9" ht="27" x14ac:dyDescent="0.35">
      <c r="B24" s="92" t="s">
        <v>119</v>
      </c>
      <c r="C24" s="121">
        <v>48525611</v>
      </c>
      <c r="D24" s="121">
        <v>469597</v>
      </c>
      <c r="E24" s="121">
        <f t="shared" si="0"/>
        <v>48995208</v>
      </c>
      <c r="F24" s="121">
        <v>13899138</v>
      </c>
      <c r="G24" s="121">
        <f t="shared" si="1"/>
        <v>62894346</v>
      </c>
      <c r="H24" s="12"/>
      <c r="I24" s="12"/>
    </row>
    <row r="25" spans="2:9" ht="44.15" customHeight="1" x14ac:dyDescent="0.35">
      <c r="B25" s="60" t="s">
        <v>120</v>
      </c>
      <c r="C25" s="119">
        <f>SUM(C22:C24)</f>
        <v>105881179</v>
      </c>
      <c r="D25" s="119">
        <f>SUM(D22:D24)</f>
        <v>1273959</v>
      </c>
      <c r="E25" s="119">
        <f t="shared" si="0"/>
        <v>107155138</v>
      </c>
      <c r="F25" s="118">
        <f>SUM(F22:F24)</f>
        <v>23129488</v>
      </c>
      <c r="G25" s="118">
        <f t="shared" si="1"/>
        <v>130284626</v>
      </c>
      <c r="H25" s="36"/>
      <c r="I25" s="36"/>
    </row>
    <row r="26" spans="2:9" s="17" customFormat="1" ht="47.15" customHeight="1" x14ac:dyDescent="0.35">
      <c r="B26" s="15" t="s">
        <v>81</v>
      </c>
      <c r="C26" s="15" t="s">
        <v>219</v>
      </c>
      <c r="D26" s="15" t="s">
        <v>220</v>
      </c>
      <c r="E26" s="5" t="s">
        <v>226</v>
      </c>
      <c r="F26" s="5" t="s">
        <v>227</v>
      </c>
      <c r="G26" s="33" t="s">
        <v>17</v>
      </c>
      <c r="H26" s="123"/>
      <c r="I26" s="122"/>
    </row>
    <row r="27" spans="2:9" x14ac:dyDescent="0.35">
      <c r="B27" s="47">
        <v>2018</v>
      </c>
      <c r="C27" s="121">
        <v>28803622</v>
      </c>
      <c r="D27" s="121">
        <v>249681</v>
      </c>
      <c r="E27" s="121">
        <f>C27+D27</f>
        <v>29053303</v>
      </c>
      <c r="F27" s="121">
        <v>40139000</v>
      </c>
      <c r="G27" s="120">
        <f>E27/F27</f>
        <v>0.72381730984827719</v>
      </c>
      <c r="H27" s="116"/>
      <c r="I27" s="14"/>
    </row>
    <row r="28" spans="2:9" x14ac:dyDescent="0.35">
      <c r="B28" s="47">
        <v>2019</v>
      </c>
      <c r="C28" s="121">
        <v>40777447</v>
      </c>
      <c r="D28" s="121">
        <v>359548</v>
      </c>
      <c r="E28" s="121">
        <f>C28+D28</f>
        <v>41136995</v>
      </c>
      <c r="F28" s="121">
        <v>40139000</v>
      </c>
      <c r="G28" s="120">
        <f>E28/F28</f>
        <v>1.0248634744263683</v>
      </c>
      <c r="H28" s="116"/>
      <c r="I28" s="14"/>
    </row>
    <row r="29" spans="2:9" x14ac:dyDescent="0.35">
      <c r="B29" s="47">
        <v>2020</v>
      </c>
      <c r="C29" s="121">
        <v>43320578</v>
      </c>
      <c r="D29" s="121">
        <v>459081</v>
      </c>
      <c r="E29" s="121">
        <f>C29+D29</f>
        <v>43779659</v>
      </c>
      <c r="F29" s="121">
        <v>40139000</v>
      </c>
      <c r="G29" s="120">
        <f>E29/F29</f>
        <v>1.0907012880241163</v>
      </c>
      <c r="H29" s="116"/>
      <c r="I29" s="14"/>
    </row>
    <row r="30" spans="2:9" x14ac:dyDescent="0.35">
      <c r="B30" s="47">
        <v>2021</v>
      </c>
      <c r="C30" s="121">
        <v>44702843</v>
      </c>
      <c r="D30" s="121">
        <v>460300</v>
      </c>
      <c r="E30" s="121">
        <f>C30+D30</f>
        <v>45163143</v>
      </c>
      <c r="F30" s="121">
        <v>40139000</v>
      </c>
      <c r="G30" s="120">
        <f>E30/F30</f>
        <v>1.1251686140661203</v>
      </c>
      <c r="H30" s="116"/>
      <c r="I30" s="14"/>
    </row>
    <row r="31" spans="2:9" ht="42" customHeight="1" x14ac:dyDescent="0.35">
      <c r="B31" s="60" t="s">
        <v>122</v>
      </c>
      <c r="C31" s="119">
        <f>SUM(C27:C30)</f>
        <v>157604490</v>
      </c>
      <c r="D31" s="119">
        <f>SUM(D27:D30)</f>
        <v>1528610</v>
      </c>
      <c r="E31" s="119">
        <f>SUM(E27:E30)</f>
        <v>159133100</v>
      </c>
      <c r="F31" s="118">
        <f>SUM(F27:F30)</f>
        <v>160556000</v>
      </c>
      <c r="G31" s="117">
        <f>E31/F31</f>
        <v>0.99113767159122046</v>
      </c>
      <c r="H31" s="116"/>
      <c r="I31" s="14"/>
    </row>
    <row r="32" spans="2:9" ht="37.5" x14ac:dyDescent="0.35">
      <c r="B32" s="15" t="s">
        <v>81</v>
      </c>
      <c r="C32" s="15" t="s">
        <v>219</v>
      </c>
      <c r="D32" s="15" t="s">
        <v>220</v>
      </c>
      <c r="E32" s="5" t="s">
        <v>226</v>
      </c>
      <c r="F32" s="5" t="s">
        <v>227</v>
      </c>
      <c r="G32" s="33" t="s">
        <v>17</v>
      </c>
      <c r="H32" s="14"/>
      <c r="I32" s="14"/>
    </row>
    <row r="33" spans="2:8" x14ac:dyDescent="0.35">
      <c r="B33" s="47">
        <v>2022</v>
      </c>
      <c r="C33" s="121">
        <v>40449115</v>
      </c>
      <c r="D33" s="121">
        <v>451789</v>
      </c>
      <c r="E33" s="121">
        <f>C33+D33</f>
        <v>40900904</v>
      </c>
      <c r="F33" s="121">
        <v>45705019.998377509</v>
      </c>
      <c r="G33" s="120">
        <f>E33/F33</f>
        <v>0.89488865777658444</v>
      </c>
    </row>
    <row r="34" spans="2:8" x14ac:dyDescent="0.35">
      <c r="B34" s="47">
        <v>2023</v>
      </c>
      <c r="C34" s="121">
        <v>20934084</v>
      </c>
      <c r="D34" s="121">
        <v>154504</v>
      </c>
      <c r="E34" s="121">
        <f>C34+D34</f>
        <v>21088588</v>
      </c>
      <c r="F34" s="121">
        <v>45705019.998377509</v>
      </c>
      <c r="G34" s="120">
        <f>E34/F34</f>
        <v>0.46140638382279731</v>
      </c>
      <c r="H34" s="251"/>
    </row>
    <row r="35" spans="2:8" x14ac:dyDescent="0.35">
      <c r="B35" s="47">
        <v>2024</v>
      </c>
      <c r="C35" s="121"/>
      <c r="D35" s="121"/>
      <c r="E35" s="121"/>
      <c r="F35" s="121">
        <v>45705019.998377509</v>
      </c>
      <c r="G35" s="120">
        <f>E35/F35</f>
        <v>0</v>
      </c>
      <c r="H35" s="252"/>
    </row>
    <row r="36" spans="2:8" x14ac:dyDescent="0.35">
      <c r="B36" s="47">
        <v>2025</v>
      </c>
      <c r="C36" s="121"/>
      <c r="D36" s="121"/>
      <c r="E36" s="121"/>
      <c r="F36" s="121">
        <v>45705019.998377509</v>
      </c>
      <c r="G36" s="120">
        <f>E36/F36</f>
        <v>0</v>
      </c>
      <c r="H36" s="252"/>
    </row>
    <row r="37" spans="2:8" ht="28" x14ac:dyDescent="0.35">
      <c r="B37" s="60" t="s">
        <v>123</v>
      </c>
      <c r="C37" s="119">
        <f>SUM(C33:C36)</f>
        <v>61383199</v>
      </c>
      <c r="D37" s="119">
        <f>SUM(D33:D36)</f>
        <v>606293</v>
      </c>
      <c r="E37" s="119">
        <f>SUM(E33:E36)</f>
        <v>61989492</v>
      </c>
      <c r="F37" s="118">
        <f>SUM(F33:F36)</f>
        <v>182820079.99351004</v>
      </c>
      <c r="G37" s="117">
        <f>E37/F37</f>
        <v>0.33907376039984544</v>
      </c>
      <c r="H37" s="252"/>
    </row>
    <row r="38" spans="2:8" ht="15" customHeight="1" x14ac:dyDescent="0.35">
      <c r="C38" s="251" t="s">
        <v>228</v>
      </c>
      <c r="H38" s="17"/>
    </row>
    <row r="39" spans="2:8" x14ac:dyDescent="0.35">
      <c r="C39" s="252"/>
    </row>
    <row r="40" spans="2:8" x14ac:dyDescent="0.35">
      <c r="C40" s="252"/>
    </row>
    <row r="41" spans="2:8" x14ac:dyDescent="0.35">
      <c r="C41" s="252"/>
    </row>
    <row r="42" spans="2:8" x14ac:dyDescent="0.35">
      <c r="C42" s="17" t="s">
        <v>229</v>
      </c>
    </row>
  </sheetData>
  <mergeCells count="3">
    <mergeCell ref="B5:I9"/>
    <mergeCell ref="H34:H37"/>
    <mergeCell ref="C38:C41"/>
  </mergeCells>
  <printOptions headings="1"/>
  <pageMargins left="0.7" right="0.7" top="0.75" bottom="0.75" header="0.3" footer="0.3"/>
  <pageSetup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A03524623131459A36506CFEAFF2AE" ma:contentTypeVersion="7" ma:contentTypeDescription="Create a new document." ma:contentTypeScope="" ma:versionID="d980441221a2ba5df7e2eda0a308f575">
  <xsd:schema xmlns:xsd="http://www.w3.org/2001/XMLSchema" xmlns:xs="http://www.w3.org/2001/XMLSchema" xmlns:p="http://schemas.microsoft.com/office/2006/metadata/properties" xmlns:ns2="ace18f99-e95e-4ed2-9f25-7c95bc81b7cd" xmlns:ns3="76ddab6c-0690-4d33-9197-7a1e3ed3e5b1" targetNamespace="http://schemas.microsoft.com/office/2006/metadata/properties" ma:root="true" ma:fieldsID="69d260d5a0baf2c22c5b19e2575ee264" ns2:_="" ns3:_="">
    <xsd:import namespace="ace18f99-e95e-4ed2-9f25-7c95bc81b7cd"/>
    <xsd:import namespace="76ddab6c-0690-4d33-9197-7a1e3ed3e5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18f99-e95e-4ed2-9f25-7c95bc81b7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ddab6c-0690-4d33-9197-7a1e3ed3e5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61DB9-2820-4459-9B3E-27FCB0447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18f99-e95e-4ed2-9f25-7c95bc81b7cd"/>
    <ds:schemaRef ds:uri="76ddab6c-0690-4d33-9197-7a1e3ed3e5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68BC17-25DC-4BA5-A597-16A1AE07E83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6ddab6c-0690-4d33-9197-7a1e3ed3e5b1"/>
    <ds:schemaRef ds:uri="ace18f99-e95e-4ed2-9f25-7c95bc81b7cd"/>
    <ds:schemaRef ds:uri="http://www.w3.org/XML/1998/namespace"/>
    <ds:schemaRef ds:uri="http://purl.org/dc/dcmitype/"/>
  </ds:schemaRefs>
</ds:datastoreItem>
</file>

<file path=customXml/itemProps3.xml><?xml version="1.0" encoding="utf-8"?>
<ds:datastoreItem xmlns:ds="http://schemas.openxmlformats.org/officeDocument/2006/customXml" ds:itemID="{CBBF8A7A-E038-4614-B7F1-832FC5BD4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3- Energy</vt:lpstr>
      <vt:lpstr>4- Other</vt:lpstr>
      <vt:lpstr>5- CPAS</vt:lpstr>
      <vt:lpstr>6- Historical Costs</vt:lpstr>
    </vt:vector>
  </TitlesOfParts>
  <Manager/>
  <Company>Exelon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Year 2018 - 1st Quarter Statewide Quarterly Report Template</dc:title>
  <dc:subject/>
  <dc:creator>Celia Johnson</dc:creator>
  <cp:keywords/>
  <dc:description/>
  <cp:lastModifiedBy>Celia Johnson</cp:lastModifiedBy>
  <cp:revision/>
  <dcterms:created xsi:type="dcterms:W3CDTF">2016-11-04T16:24:21Z</dcterms:created>
  <dcterms:modified xsi:type="dcterms:W3CDTF">2023-09-29T19:08:48Z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0x010100BEA03524623131459A36506CFEAFF2AE</vt:lpwstr>
  </property>
  <property fmtid="{D5CDD505-2E9C-101B-9397-08002B2CF9AE}" pid="3" name="Order">
    <vt:r8>25400</vt:r8>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ds_UIVersion_1024">
    <vt:lpwstr>43</vt:lpwstr>
  </property>
  <property fmtid="{D5CDD505-2E9C-101B-9397-08002B2CF9AE}" pid="11" name="MSIP_Label_ed3826ce-7c18-471d-9596-93de5bae332e_Enabled">
    <vt:lpwstr>true</vt:lpwstr>
  </property>
  <property fmtid="{D5CDD505-2E9C-101B-9397-08002B2CF9AE}" pid="12" name="MSIP_Label_ed3826ce-7c18-471d-9596-93de5bae332e_SetDate">
    <vt:lpwstr>2022-10-01T18:09:58Z</vt:lpwstr>
  </property>
  <property fmtid="{D5CDD505-2E9C-101B-9397-08002B2CF9AE}" pid="13" name="MSIP_Label_ed3826ce-7c18-471d-9596-93de5bae332e_Method">
    <vt:lpwstr>Standard</vt:lpwstr>
  </property>
  <property fmtid="{D5CDD505-2E9C-101B-9397-08002B2CF9AE}" pid="14" name="MSIP_Label_ed3826ce-7c18-471d-9596-93de5bae332e_Name">
    <vt:lpwstr>Internal</vt:lpwstr>
  </property>
  <property fmtid="{D5CDD505-2E9C-101B-9397-08002B2CF9AE}" pid="15" name="MSIP_Label_ed3826ce-7c18-471d-9596-93de5bae332e_SiteId">
    <vt:lpwstr>c0a02e2d-1186-410a-8895-0a4a252ebf17</vt:lpwstr>
  </property>
  <property fmtid="{D5CDD505-2E9C-101B-9397-08002B2CF9AE}" pid="16" name="MSIP_Label_ed3826ce-7c18-471d-9596-93de5bae332e_ActionId">
    <vt:lpwstr>7bb90fd0-f6e4-4842-8127-57d5553f5cb4</vt:lpwstr>
  </property>
  <property fmtid="{D5CDD505-2E9C-101B-9397-08002B2CF9AE}" pid="17" name="MSIP_Label_ed3826ce-7c18-471d-9596-93de5bae332e_ContentBits">
    <vt:lpwstr>0</vt:lpwstr>
  </property>
</Properties>
</file>