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Website/SAG Website- Evaluation Documents/TRC Reports/Nicor Gas TRC Reports/"/>
    </mc:Choice>
  </mc:AlternateContent>
  <xr:revisionPtr revIDLastSave="0" documentId="8_{81084427-8D7E-480C-9598-7286EBFA1A83}" xr6:coauthVersionLast="47" xr6:coauthVersionMax="47" xr10:uidLastSave="{00000000-0000-0000-0000-000000000000}"/>
  <bookViews>
    <workbookView xWindow="-110" yWindow="-110" windowWidth="19420" windowHeight="10420" xr2:uid="{A7E367BC-4360-4090-9D7E-54E530B6CBDC}"/>
  </bookViews>
  <sheets>
    <sheet name="2018 TRC 2022-01-31" sheetId="11" r:id="rId1"/>
    <sheet name="2018 PACT 2022-01-31" sheetId="12" r:id="rId2"/>
    <sheet name="2018 Verified Savings Summary" sheetId="2" r:id="rId3"/>
    <sheet name="2018 High Impact Measures" sheetId="6" r:id="rId4"/>
  </sheets>
  <definedNames>
    <definedName name="_xlnm._FilterDatabase" localSheetId="3" hidden="1">'2018 High Impact Measures'!$J$2:$N$2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2" l="1"/>
  <c r="F36" i="11"/>
  <c r="M28" i="2" l="1"/>
  <c r="M27" i="2"/>
  <c r="M26" i="2"/>
  <c r="M25" i="2"/>
  <c r="M22" i="2"/>
  <c r="M21" i="2"/>
  <c r="M20" i="2"/>
  <c r="M19" i="2"/>
  <c r="M18" i="2"/>
  <c r="M17" i="2"/>
  <c r="M7" i="2"/>
  <c r="M8" i="2"/>
  <c r="M9" i="2"/>
  <c r="M10" i="2"/>
  <c r="M11" i="2"/>
  <c r="M6" i="2"/>
  <c r="O29" i="2" l="1"/>
  <c r="N29" i="2"/>
  <c r="O23" i="2"/>
  <c r="N23" i="2"/>
  <c r="O14" i="2"/>
  <c r="N14" i="2"/>
  <c r="O31" i="2" l="1"/>
  <c r="N31" i="2"/>
  <c r="G141" i="6"/>
  <c r="G145" i="6"/>
  <c r="G148" i="6"/>
  <c r="G144" i="6"/>
  <c r="G143" i="6"/>
  <c r="G147" i="6"/>
  <c r="G146" i="6"/>
  <c r="G142" i="6"/>
  <c r="G133" i="6" l="1"/>
  <c r="G132" i="6"/>
  <c r="G131" i="6"/>
  <c r="G130" i="6"/>
  <c r="G50" i="6"/>
  <c r="F151" i="6"/>
  <c r="C34" i="2" s="1"/>
  <c r="G109" i="6" l="1"/>
  <c r="G110" i="6"/>
  <c r="G111" i="6"/>
  <c r="G112" i="6"/>
  <c r="L56" i="6" l="1"/>
  <c r="L41" i="6"/>
  <c r="M41" i="6"/>
  <c r="G100" i="6"/>
  <c r="G101" i="6"/>
  <c r="G102" i="6"/>
  <c r="G103" i="6"/>
  <c r="G99" i="6"/>
  <c r="G151" i="6" s="1"/>
  <c r="D34" i="2" s="1"/>
  <c r="G34" i="2" s="1"/>
  <c r="N41" i="6" l="1"/>
  <c r="J34" i="2" l="1"/>
  <c r="L44" i="6" l="1"/>
  <c r="M44" i="6"/>
  <c r="L45" i="6"/>
  <c r="M45" i="6"/>
  <c r="L3" i="6"/>
  <c r="M3" i="6"/>
  <c r="L21" i="6"/>
  <c r="M21" i="6"/>
  <c r="L53" i="6"/>
  <c r="M53" i="6"/>
  <c r="L25" i="6"/>
  <c r="M25" i="6"/>
  <c r="L24" i="6"/>
  <c r="M24" i="6"/>
  <c r="L36" i="6"/>
  <c r="M36" i="6"/>
  <c r="L27" i="6"/>
  <c r="M27" i="6"/>
  <c r="L16" i="6"/>
  <c r="M16" i="6"/>
  <c r="L20" i="6"/>
  <c r="M20" i="6"/>
  <c r="L48" i="6"/>
  <c r="M48" i="6"/>
  <c r="L30" i="6"/>
  <c r="M30" i="6"/>
  <c r="L35" i="6"/>
  <c r="M35" i="6"/>
  <c r="L40" i="6"/>
  <c r="M40" i="6"/>
  <c r="L39" i="6"/>
  <c r="M39" i="6"/>
  <c r="L10" i="6"/>
  <c r="M10" i="6"/>
  <c r="L43" i="6"/>
  <c r="M43" i="6"/>
  <c r="L46" i="6"/>
  <c r="M46" i="6"/>
  <c r="L54" i="6"/>
  <c r="M54" i="6"/>
  <c r="L31" i="6"/>
  <c r="M31" i="6"/>
  <c r="L38" i="6"/>
  <c r="M38" i="6"/>
  <c r="L4" i="6"/>
  <c r="M4" i="6"/>
  <c r="L50" i="6"/>
  <c r="M50" i="6"/>
  <c r="L6" i="6"/>
  <c r="M6" i="6"/>
  <c r="L11" i="6"/>
  <c r="M11" i="6"/>
  <c r="L22" i="6"/>
  <c r="M22" i="6"/>
  <c r="L33" i="6"/>
  <c r="M33" i="6"/>
  <c r="L47" i="6"/>
  <c r="M47" i="6"/>
  <c r="L28" i="6"/>
  <c r="M28" i="6"/>
  <c r="L8" i="6"/>
  <c r="M8" i="6"/>
  <c r="L26" i="6"/>
  <c r="M26" i="6"/>
  <c r="L12" i="6"/>
  <c r="M12" i="6"/>
  <c r="L55" i="6"/>
  <c r="M55" i="6"/>
  <c r="M56" i="6"/>
  <c r="L23" i="6"/>
  <c r="M23" i="6"/>
  <c r="L15" i="6"/>
  <c r="M15" i="6"/>
  <c r="L51" i="6"/>
  <c r="M51" i="6"/>
  <c r="L14" i="6"/>
  <c r="M14" i="6"/>
  <c r="L5" i="6"/>
  <c r="M5" i="6"/>
  <c r="L52" i="6"/>
  <c r="M52" i="6"/>
  <c r="L42" i="6"/>
  <c r="M42" i="6"/>
  <c r="L19" i="6"/>
  <c r="M19" i="6"/>
  <c r="L13" i="6"/>
  <c r="M13" i="6"/>
  <c r="L49" i="6"/>
  <c r="M49" i="6"/>
  <c r="L17" i="6"/>
  <c r="M17" i="6"/>
  <c r="L18" i="6"/>
  <c r="M18" i="6"/>
  <c r="L7" i="6"/>
  <c r="M7" i="6"/>
  <c r="L32" i="6"/>
  <c r="M32" i="6"/>
  <c r="L29" i="6"/>
  <c r="M29" i="6"/>
  <c r="L37" i="6"/>
  <c r="M37" i="6"/>
  <c r="L34" i="6"/>
  <c r="M34" i="6"/>
  <c r="M9" i="6"/>
  <c r="L9" i="6"/>
  <c r="Q40" i="6" l="1"/>
  <c r="Q32" i="6"/>
  <c r="L58" i="6"/>
  <c r="Q54" i="6" s="1"/>
  <c r="N8" i="6"/>
  <c r="N4" i="6"/>
  <c r="N46" i="6"/>
  <c r="N40" i="6"/>
  <c r="N24" i="6"/>
  <c r="N3" i="6"/>
  <c r="N37" i="6"/>
  <c r="N9" i="6"/>
  <c r="N54" i="6"/>
  <c r="N17" i="6"/>
  <c r="N42" i="6"/>
  <c r="N5" i="6"/>
  <c r="N26" i="6"/>
  <c r="N50" i="6"/>
  <c r="N14" i="6"/>
  <c r="N19" i="6"/>
  <c r="N15" i="6"/>
  <c r="N12" i="6"/>
  <c r="N7" i="6"/>
  <c r="N29" i="6"/>
  <c r="N13" i="6"/>
  <c r="N51" i="6"/>
  <c r="N11" i="6"/>
  <c r="N45" i="6"/>
  <c r="N38" i="6"/>
  <c r="N35" i="6"/>
  <c r="N53" i="6"/>
  <c r="N44" i="6"/>
  <c r="N49" i="6"/>
  <c r="N33" i="6"/>
  <c r="N39" i="6"/>
  <c r="N36" i="6"/>
  <c r="N32" i="6"/>
  <c r="N56" i="6"/>
  <c r="N31" i="6"/>
  <c r="N10" i="6"/>
  <c r="N16" i="6"/>
  <c r="N52" i="6"/>
  <c r="N55" i="6"/>
  <c r="N22" i="6"/>
  <c r="N30" i="6"/>
  <c r="N27" i="6"/>
  <c r="N25" i="6"/>
  <c r="N34" i="6"/>
  <c r="N48" i="6"/>
  <c r="N28" i="6"/>
  <c r="N23" i="6"/>
  <c r="N47" i="6"/>
  <c r="N6" i="6"/>
  <c r="N43" i="6"/>
  <c r="N20" i="6"/>
  <c r="N21" i="6"/>
  <c r="M58" i="6"/>
  <c r="N18" i="6"/>
  <c r="B28" i="2"/>
  <c r="B27" i="2"/>
  <c r="B26" i="2"/>
  <c r="B25" i="2"/>
  <c r="B20" i="2"/>
  <c r="B21" i="2"/>
  <c r="B22" i="2"/>
  <c r="B19" i="2"/>
  <c r="B18" i="2"/>
  <c r="B17" i="2"/>
  <c r="B11" i="2"/>
  <c r="B13" i="2"/>
  <c r="B10" i="2"/>
  <c r="K10" i="2"/>
  <c r="B9" i="2"/>
  <c r="B8" i="2"/>
  <c r="B7" i="2"/>
  <c r="B6" i="2"/>
  <c r="R29" i="2"/>
  <c r="R14" i="2"/>
  <c r="R23" i="2"/>
  <c r="J14" i="2"/>
  <c r="C14" i="2"/>
  <c r="F14" i="2"/>
  <c r="Q45" i="6" l="1"/>
  <c r="Q46" i="6"/>
  <c r="Q25" i="6"/>
  <c r="Q52" i="6"/>
  <c r="Q53" i="6"/>
  <c r="Q35" i="6"/>
  <c r="Q21" i="6"/>
  <c r="Q27" i="6"/>
  <c r="Q43" i="6"/>
  <c r="Q36" i="6"/>
  <c r="Q30" i="6"/>
  <c r="Q37" i="6"/>
  <c r="Q48" i="6"/>
  <c r="Q31" i="6"/>
  <c r="Q49" i="6"/>
  <c r="Q39" i="6"/>
  <c r="Q47" i="6"/>
  <c r="Q24" i="6"/>
  <c r="Q26" i="6"/>
  <c r="Q51" i="6"/>
  <c r="Q38" i="6"/>
  <c r="Q22" i="6"/>
  <c r="Q56" i="6"/>
  <c r="Q41" i="6"/>
  <c r="Q42" i="6"/>
  <c r="Q28" i="6"/>
  <c r="Q23" i="6"/>
  <c r="Q50" i="6"/>
  <c r="Q44" i="6"/>
  <c r="Q29" i="6"/>
  <c r="Q55" i="6"/>
  <c r="Q34" i="6"/>
  <c r="Q33" i="6"/>
  <c r="Q17" i="6"/>
  <c r="Q7" i="6"/>
  <c r="Q10" i="6"/>
  <c r="Q8" i="6"/>
  <c r="Q6" i="6"/>
  <c r="Q11" i="6"/>
  <c r="Q9" i="6"/>
  <c r="Q12" i="6"/>
  <c r="Q19" i="6"/>
  <c r="Q15" i="6"/>
  <c r="Q13" i="6"/>
  <c r="Q20" i="6"/>
  <c r="Q18" i="6"/>
  <c r="Q16" i="6"/>
  <c r="Q14" i="6"/>
  <c r="Q3" i="6"/>
  <c r="R3" i="6" s="1"/>
  <c r="Q4" i="6"/>
  <c r="Q5" i="6"/>
  <c r="N58" i="6"/>
  <c r="B14" i="2"/>
  <c r="R31" i="2"/>
  <c r="R4" i="6" l="1"/>
  <c r="R5" i="6" s="1"/>
  <c r="R6" i="6" s="1"/>
  <c r="R7" i="6" s="1"/>
  <c r="R8" i="6" s="1"/>
  <c r="R9" i="6" s="1"/>
  <c r="R10" i="6" s="1"/>
  <c r="R11" i="6" s="1"/>
  <c r="R12" i="6" s="1"/>
  <c r="R13" i="6" s="1"/>
  <c r="R14" i="6" s="1"/>
  <c r="R15" i="6" s="1"/>
  <c r="R16" i="6" s="1"/>
  <c r="R17" i="6" s="1"/>
  <c r="R18" i="6" s="1"/>
  <c r="R19" i="6" s="1"/>
  <c r="R20" i="6" s="1"/>
  <c r="R21" i="6" s="1"/>
  <c r="R22" i="6" s="1"/>
  <c r="R23" i="6" s="1"/>
  <c r="R24" i="6" s="1"/>
  <c r="R25" i="6" s="1"/>
  <c r="R26" i="6" s="1"/>
  <c r="R27" i="6" s="1"/>
  <c r="R28" i="6" s="1"/>
  <c r="R29" i="6" s="1"/>
  <c r="R30" i="6" s="1"/>
  <c r="R31" i="6" s="1"/>
  <c r="H25" i="2"/>
  <c r="I25" i="2"/>
  <c r="I10" i="2"/>
  <c r="R32" i="6" l="1"/>
  <c r="R33" i="6" s="1"/>
  <c r="R34" i="6" s="1"/>
  <c r="R35" i="6" s="1"/>
  <c r="R36" i="6" s="1"/>
  <c r="R37" i="6" s="1"/>
  <c r="R38" i="6" s="1"/>
  <c r="R39" i="6" s="1"/>
  <c r="R40" i="6" s="1"/>
  <c r="R41" i="6" s="1"/>
  <c r="R42" i="6" s="1"/>
  <c r="R43" i="6" s="1"/>
  <c r="R44" i="6" s="1"/>
  <c r="R45" i="6" s="1"/>
  <c r="R46" i="6" s="1"/>
  <c r="R47" i="6" s="1"/>
  <c r="R48" i="6" s="1"/>
  <c r="R49" i="6" s="1"/>
  <c r="R50" i="6" s="1"/>
  <c r="R51" i="6" s="1"/>
  <c r="R52" i="6" s="1"/>
  <c r="R53" i="6" s="1"/>
  <c r="R54" i="6" s="1"/>
  <c r="R55" i="6" s="1"/>
  <c r="R56" i="6" s="1"/>
  <c r="E10" i="2"/>
  <c r="E13" i="2"/>
  <c r="H10" i="2"/>
  <c r="C29" i="2" l="1"/>
  <c r="B29" i="2" s="1"/>
  <c r="J29" i="2" l="1"/>
  <c r="I28" i="2" l="1"/>
  <c r="H28" i="2"/>
  <c r="I27" i="2"/>
  <c r="H27" i="2"/>
  <c r="E28" i="2"/>
  <c r="F29" i="2" l="1"/>
  <c r="H13" i="2" l="1"/>
  <c r="H26" i="2"/>
  <c r="H18" i="2"/>
  <c r="H21" i="2"/>
  <c r="H19" i="2"/>
  <c r="H20" i="2"/>
  <c r="H22" i="2"/>
  <c r="H17" i="2"/>
  <c r="E8" i="2" l="1"/>
  <c r="E7" i="2"/>
  <c r="E6" i="2"/>
  <c r="E9" i="2"/>
  <c r="I8" i="2"/>
  <c r="H8" i="2"/>
  <c r="I7" i="2"/>
  <c r="H7" i="2"/>
  <c r="H6" i="2"/>
  <c r="I9" i="2"/>
  <c r="H9" i="2"/>
  <c r="I19" i="2" l="1"/>
  <c r="E19" i="2"/>
  <c r="E27" i="2" l="1"/>
  <c r="E26" i="2"/>
  <c r="J23" i="2"/>
  <c r="J31" i="2" s="1"/>
  <c r="F23" i="2"/>
  <c r="F31" i="2" s="1"/>
  <c r="C23" i="2"/>
  <c r="I22" i="2"/>
  <c r="E22" i="2"/>
  <c r="I20" i="2"/>
  <c r="E20" i="2"/>
  <c r="I21" i="2"/>
  <c r="E21" i="2"/>
  <c r="I18" i="2"/>
  <c r="E18" i="2"/>
  <c r="I17" i="2"/>
  <c r="E17" i="2"/>
  <c r="H11" i="2"/>
  <c r="E11" i="2"/>
  <c r="C31" i="2" l="1"/>
  <c r="B31" i="2" s="1"/>
  <c r="B23" i="2"/>
  <c r="I11" i="2"/>
  <c r="D29" i="2"/>
  <c r="M29" i="2" s="1"/>
  <c r="G29" i="2"/>
  <c r="I26" i="2"/>
  <c r="E29" i="2"/>
  <c r="E23" i="2"/>
  <c r="H29" i="2"/>
  <c r="D23" i="2"/>
  <c r="M23" i="2" s="1"/>
  <c r="G23" i="2"/>
  <c r="H23" i="2"/>
  <c r="I29" i="2" l="1"/>
  <c r="I23" i="2"/>
  <c r="H31" i="2" l="1"/>
  <c r="E31" i="2"/>
  <c r="H14" i="2"/>
  <c r="E14" i="2"/>
  <c r="I6" i="2" l="1"/>
  <c r="G12" i="2"/>
  <c r="D14" i="2"/>
  <c r="M14" i="2" s="1"/>
  <c r="M13" i="2"/>
  <c r="G13" i="2" s="1"/>
  <c r="I13" i="2" l="1"/>
  <c r="G14" i="2"/>
  <c r="D31" i="2"/>
  <c r="M31" i="2" s="1"/>
  <c r="I14" i="2" l="1"/>
  <c r="G31" i="2"/>
  <c r="I31" i="2" l="1"/>
</calcChain>
</file>

<file path=xl/sharedStrings.xml><?xml version="1.0" encoding="utf-8"?>
<sst xmlns="http://schemas.openxmlformats.org/spreadsheetml/2006/main" count="1076" uniqueCount="248">
  <si>
    <t>Realization Rate</t>
  </si>
  <si>
    <t>Verified Gross</t>
  </si>
  <si>
    <t>Deemed / Used</t>
  </si>
  <si>
    <t>Verified Net</t>
  </si>
  <si>
    <t>Actual Costs</t>
  </si>
  <si>
    <t>Participation</t>
  </si>
  <si>
    <t>Energy Savings (Verified Gross / Ex Ante Gross)</t>
  </si>
  <si>
    <t>First Year Annual Energy Savings</t>
  </si>
  <si>
    <t>Lifetime Savings</t>
  </si>
  <si>
    <t>Net-to-Gross Ratio</t>
  </si>
  <si>
    <t>First Year Annual Savings</t>
  </si>
  <si>
    <t>First Year Cost per First Year Annual Savings</t>
  </si>
  <si>
    <t>First Year Cost per Lifetime Savings</t>
  </si>
  <si>
    <t>Utility Program Costs</t>
  </si>
  <si>
    <t># Units</t>
  </si>
  <si>
    <t>Units Definition</t>
  </si>
  <si>
    <t>Years</t>
  </si>
  <si>
    <t>%</t>
  </si>
  <si>
    <t>Therms</t>
  </si>
  <si>
    <t>$/Therms</t>
  </si>
  <si>
    <t>$</t>
  </si>
  <si>
    <t>Participants</t>
  </si>
  <si>
    <t>Projects</t>
  </si>
  <si>
    <t xml:space="preserve">Small Business </t>
  </si>
  <si>
    <t>Pilot - Connected Savings</t>
  </si>
  <si>
    <t>Home Energy Savings</t>
  </si>
  <si>
    <t>BEER</t>
  </si>
  <si>
    <t>Custom</t>
  </si>
  <si>
    <t>SEM</t>
  </si>
  <si>
    <t>AHNC</t>
  </si>
  <si>
    <t>PHES</t>
  </si>
  <si>
    <t>IHWAP - MF</t>
  </si>
  <si>
    <t>Residential Programs</t>
  </si>
  <si>
    <t>Total Residential</t>
  </si>
  <si>
    <t>Business and Public Sector Programs</t>
  </si>
  <si>
    <t>Total Business and Public Sector</t>
  </si>
  <si>
    <t>Multi-Family</t>
  </si>
  <si>
    <t>Income Qualified</t>
  </si>
  <si>
    <t>Income Qualified Total</t>
  </si>
  <si>
    <t>BEER Program</t>
  </si>
  <si>
    <t>Strategic Energy Management</t>
  </si>
  <si>
    <t>Home Energy Efficiency Rebate</t>
  </si>
  <si>
    <t>Energy Saving Kits</t>
  </si>
  <si>
    <t>Other Portfolio Costs</t>
  </si>
  <si>
    <t>Portfolio Total</t>
  </si>
  <si>
    <t>Verified Gross Weighted Average Measure Life</t>
  </si>
  <si>
    <t>x</t>
  </si>
  <si>
    <t>Kits Distributed</t>
  </si>
  <si>
    <t>Ex Ante Gross</t>
  </si>
  <si>
    <t>Report Check</t>
  </si>
  <si>
    <t>Coordinated Retro-Commissioning</t>
  </si>
  <si>
    <t>Elementary Energy Education</t>
  </si>
  <si>
    <t>Joint Residential New Construction</t>
  </si>
  <si>
    <t>Affordable Housing New Construction</t>
  </si>
  <si>
    <t>Public Housing Energy Savings</t>
  </si>
  <si>
    <t>Single Family (IHWAP and Kits)</t>
  </si>
  <si>
    <t>Multi-Family (IHWAP and Kits)</t>
  </si>
  <si>
    <t>Sector</t>
  </si>
  <si>
    <t>Program Name</t>
  </si>
  <si>
    <t>Program/Path</t>
  </si>
  <si>
    <t>Non-residential</t>
  </si>
  <si>
    <t>DI</t>
  </si>
  <si>
    <t>Faucet Aerator - Bath</t>
  </si>
  <si>
    <t>Faucet Aerator – Bath Laminar</t>
  </si>
  <si>
    <t>Faucet Aerator - Kitchen</t>
  </si>
  <si>
    <t>Showerheads</t>
  </si>
  <si>
    <t>Spray Valve (Med Sized Restaurants)</t>
  </si>
  <si>
    <t>Spray Valve (Small Restaurants)</t>
  </si>
  <si>
    <t>Prescriptive/PTA</t>
  </si>
  <si>
    <t>Boiler Tune Up, Process</t>
  </si>
  <si>
    <t>Boiler Tune Up, Space Heating</t>
  </si>
  <si>
    <t>Combination Oven</t>
  </si>
  <si>
    <t>Convection Oven</t>
  </si>
  <si>
    <t>Demand Controlled Ventilation</t>
  </si>
  <si>
    <t>Direct-Fired Space Heater</t>
  </si>
  <si>
    <t>Fryer – E&gt;50%</t>
  </si>
  <si>
    <t>Fryer- Large Vat</t>
  </si>
  <si>
    <t>High Efficiency Boiler</t>
  </si>
  <si>
    <t>High Efficiency Furnace</t>
  </si>
  <si>
    <t>Infrared Charbroiler</t>
  </si>
  <si>
    <t>Infrared Heaters</t>
  </si>
  <si>
    <t>Outdoor Pool Covers</t>
  </si>
  <si>
    <t>Ozone Laundry</t>
  </si>
  <si>
    <t>Pasta Cooker</t>
  </si>
  <si>
    <t>Pipe Insulation</t>
  </si>
  <si>
    <t>Programmable Thermostat</t>
  </si>
  <si>
    <t>Rack Oven - Single</t>
  </si>
  <si>
    <t>Small Pipe Insul., ½ and ¾, Indoor Space Heat</t>
  </si>
  <si>
    <t>Steam Trap</t>
  </si>
  <si>
    <t>Storage Water Heater</t>
  </si>
  <si>
    <t>SBEEP Program</t>
  </si>
  <si>
    <t>DHW Pipe Insulation</t>
  </si>
  <si>
    <t>Faucet Aerator – Bath</t>
  </si>
  <si>
    <t>Faucet Aerator – Kitchen</t>
  </si>
  <si>
    <t>Salon Sprayer</t>
  </si>
  <si>
    <t>Fryer</t>
  </si>
  <si>
    <t>Business NC</t>
  </si>
  <si>
    <t>BNC</t>
  </si>
  <si>
    <t>RCx Projects</t>
  </si>
  <si>
    <t>RCx</t>
  </si>
  <si>
    <t>Site</t>
  </si>
  <si>
    <t>Residential</t>
  </si>
  <si>
    <t>RNC Home</t>
  </si>
  <si>
    <t>RNC</t>
  </si>
  <si>
    <t>Multi-Family HES Program</t>
  </si>
  <si>
    <t>Bath Aerator (CA)</t>
  </si>
  <si>
    <t>Bath Aerator (IU)</t>
  </si>
  <si>
    <t>Kitchen Aerator (CA)</t>
  </si>
  <si>
    <t>Kitchen Aerator (IU)</t>
  </si>
  <si>
    <t>Pipe Insulation (HW)</t>
  </si>
  <si>
    <t>Programmable Thermostat (CA)</t>
  </si>
  <si>
    <t>Programmable Thermostat (IU)</t>
  </si>
  <si>
    <t>Reprogrammable Thermostat (IU)</t>
  </si>
  <si>
    <t>Showerhead (CA)</t>
  </si>
  <si>
    <t>Showerhead (IU)</t>
  </si>
  <si>
    <t>Boiler Tune-up, Space Heating</t>
  </si>
  <si>
    <t>CDHW Controls</t>
  </si>
  <si>
    <t>Condensing Boilers</t>
  </si>
  <si>
    <t>Efficient Furnace</t>
  </si>
  <si>
    <t>Hydronic Boilers</t>
  </si>
  <si>
    <t>Pipe Insulation (Indoor HW Space Heat)</t>
  </si>
  <si>
    <t>Custom (Boiler)</t>
  </si>
  <si>
    <t>HES Program</t>
  </si>
  <si>
    <t>Air Sealing</t>
  </si>
  <si>
    <t>Attic Insulation</t>
  </si>
  <si>
    <t>Basement/Sidewall Insulation</t>
  </si>
  <si>
    <t>Bathroom Aerator</t>
  </si>
  <si>
    <t>Duct Sealing</t>
  </si>
  <si>
    <t>HW Pipe Insulation</t>
  </si>
  <si>
    <t>Kitchen Aerator</t>
  </si>
  <si>
    <t>Programmable Thermostat – SF</t>
  </si>
  <si>
    <t>Showerhead</t>
  </si>
  <si>
    <t>Advanced Thermostat (Manual Baseline) – SF</t>
  </si>
  <si>
    <t>Advanced Thermostat (Programmable Baseline) – SF</t>
  </si>
  <si>
    <t>Thermostat Education – SF</t>
  </si>
  <si>
    <t>Wall Insulation</t>
  </si>
  <si>
    <t>HEER Program</t>
  </si>
  <si>
    <t>Advanced Thermostat - Manual Baseline</t>
  </si>
  <si>
    <t>Advanced Thermostat - Programmable Baseline</t>
  </si>
  <si>
    <t>Advanced Thermostat (ComEd Processed Rebates)</t>
  </si>
  <si>
    <t>Boilers, &gt;95% AFUE &lt;300 MBH</t>
  </si>
  <si>
    <t>Furnace, &gt;95% AFUE</t>
  </si>
  <si>
    <t>Furnace, &gt;97% AFUE</t>
  </si>
  <si>
    <t>Verified Quality Install</t>
  </si>
  <si>
    <t>Verified Quality Maintenance SF</t>
  </si>
  <si>
    <t>ESK Kits</t>
  </si>
  <si>
    <t>Kit</t>
  </si>
  <si>
    <t>Kitchen Faucet Aerator</t>
  </si>
  <si>
    <t>Bath Faucet Aerator</t>
  </si>
  <si>
    <t>Shower Timer</t>
  </si>
  <si>
    <t>EEE Kits</t>
  </si>
  <si>
    <t>Advanced Thermostat –</t>
  </si>
  <si>
    <t>IHWAP</t>
  </si>
  <si>
    <t>Gas Water Heater - ER</t>
  </si>
  <si>
    <t>Gas Water Heater - TOS</t>
  </si>
  <si>
    <t>Low Flow Faucet Aerator - Bathroom</t>
  </si>
  <si>
    <t>Low Flow Faucet Aerator - Kitchen</t>
  </si>
  <si>
    <t>Low Flow Showerhead</t>
  </si>
  <si>
    <t>Advanced Thermostat</t>
  </si>
  <si>
    <t>Gas High Efficiency Boiler - ER</t>
  </si>
  <si>
    <t>Gas High Efficiency Boiler - TOS</t>
  </si>
  <si>
    <t>Gas High Efficiency Furnace - ER</t>
  </si>
  <si>
    <t>Gas High Efficiency Furnace - TOS</t>
  </si>
  <si>
    <t>Basement Sidewall Insulation</t>
  </si>
  <si>
    <t>Floor Insulation</t>
  </si>
  <si>
    <t>High Performance Windows</t>
  </si>
  <si>
    <t>Reduced Infiltration</t>
  </si>
  <si>
    <t>Reduced Thermal Bridging</t>
  </si>
  <si>
    <t>Furnace</t>
  </si>
  <si>
    <t>High Performance Hot Water Heating</t>
  </si>
  <si>
    <t>ENERGY STAR Clothes Washer</t>
  </si>
  <si>
    <t>ENERGY STAR Dishwasher</t>
  </si>
  <si>
    <t>Insulation</t>
  </si>
  <si>
    <t>Weatherization</t>
  </si>
  <si>
    <t>Bathroom Faucet Aerator</t>
  </si>
  <si>
    <t>Connected Savings</t>
  </si>
  <si>
    <t>Smart Thermostat (Gas Savings)</t>
  </si>
  <si>
    <t>Verified Gross Lifetime Savings</t>
  </si>
  <si>
    <t>Verified Gross Therms</t>
  </si>
  <si>
    <t>Spray Valve</t>
  </si>
  <si>
    <t>Boiler Tune Up</t>
  </si>
  <si>
    <t>Air Sealing/Weatherization</t>
  </si>
  <si>
    <t>Measure Name (Evaluation Report)</t>
  </si>
  <si>
    <t>Reprogram Thermostat</t>
  </si>
  <si>
    <t>Nicor Gas 2018 High Impact Measure Summary</t>
  </si>
  <si>
    <t>Measure
Life (Years)</t>
  </si>
  <si>
    <t>Rank</t>
  </si>
  <si>
    <t>Share of Portfolio Gross</t>
  </si>
  <si>
    <t>Cumulative Gross</t>
  </si>
  <si>
    <t>Nicor Gas All 2018 Measures By Program</t>
  </si>
  <si>
    <t>Measure Name (Consolidated)</t>
  </si>
  <si>
    <t>Portfolio</t>
  </si>
  <si>
    <t>Business and Public Sector Custom</t>
  </si>
  <si>
    <t>Program</t>
  </si>
  <si>
    <t>Benefits</t>
  </si>
  <si>
    <t>Costs</t>
  </si>
  <si>
    <t>IL Total Resource Cost (TRC) Test</t>
  </si>
  <si>
    <t>Avoided Gas Savings</t>
  </si>
  <si>
    <t>Other Benefits</t>
  </si>
  <si>
    <t>Non-Incentive Costs</t>
  </si>
  <si>
    <t>Incentive Costs</t>
  </si>
  <si>
    <t>Incremental Costs (Net)</t>
  </si>
  <si>
    <t>IL TRC Benefits</t>
  </si>
  <si>
    <t>IL TRC Costs</t>
  </si>
  <si>
    <t>IL TRC Test Net Benefits</t>
  </si>
  <si>
    <t>IL TRC Test</t>
  </si>
  <si>
    <t>(a)</t>
  </si>
  <si>
    <t>(b)</t>
  </si>
  <si>
    <t>(c)</t>
  </si>
  <si>
    <t>(e)</t>
  </si>
  <si>
    <t>(f)</t>
  </si>
  <si>
    <t>(g)</t>
  </si>
  <si>
    <t>(h) =</t>
  </si>
  <si>
    <t>(i) =</t>
  </si>
  <si>
    <t>(j) =</t>
  </si>
  <si>
    <t>(k) =</t>
  </si>
  <si>
    <t>(b+c)</t>
  </si>
  <si>
    <t>(e+g)</t>
  </si>
  <si>
    <t>(h-i)</t>
  </si>
  <si>
    <t>(h/i)</t>
  </si>
  <si>
    <t>Small Business</t>
  </si>
  <si>
    <t>Income Qualified Programs</t>
  </si>
  <si>
    <t>Illinois Home Weatherization Assistance Program (IHWAP) and Kits - Single-Family</t>
  </si>
  <si>
    <t>Illinois Home Weatherization Assistance Program (IHWAP) and Kits - Multi-Family</t>
  </si>
  <si>
    <t>Total Income Qualified Programs</t>
  </si>
  <si>
    <t>Coordinated Non-Residential New Construction</t>
  </si>
  <si>
    <t>(e+f)</t>
  </si>
  <si>
    <t>(d)</t>
  </si>
  <si>
    <t>Coordinated Business New Construction</t>
  </si>
  <si>
    <t>Behavioral Energy Savings</t>
  </si>
  <si>
    <t>Kitchen Aerator (1.5 GPM)</t>
  </si>
  <si>
    <t>Bathroom Aerator (1.0 GPM)</t>
  </si>
  <si>
    <t>Water Heater Temperature Set Back</t>
  </si>
  <si>
    <t>Shower Timer Install</t>
  </si>
  <si>
    <t>Check</t>
  </si>
  <si>
    <t>All Portfolio, Excluding Income Qualified</t>
  </si>
  <si>
    <t>All Portfolio, Including Income Qualified</t>
  </si>
  <si>
    <t>Water Savings</t>
  </si>
  <si>
    <t>2018 Net Gallons</t>
  </si>
  <si>
    <t>Lifetime Net Gallons</t>
  </si>
  <si>
    <r>
      <t>Nicor Gas 2018 Verified Savings Summary (Generated August 4</t>
    </r>
    <r>
      <rPr>
        <b/>
        <sz val="14"/>
        <rFont val="Calibri"/>
        <family val="2"/>
        <scheme val="minor"/>
      </rPr>
      <t>, 2020</t>
    </r>
    <r>
      <rPr>
        <b/>
        <sz val="14"/>
        <color theme="1"/>
        <rFont val="Calibri"/>
        <family val="2"/>
        <scheme val="minor"/>
      </rPr>
      <t>)</t>
    </r>
  </si>
  <si>
    <t>PACT Results for Nicor Gas, CY2018 Programs (Generated January 31, 2022, WACC Discount Rate)</t>
  </si>
  <si>
    <t>Program Administrator Cost Test (UCT)</t>
  </si>
  <si>
    <t>PACT Benefits</t>
  </si>
  <si>
    <t>PACT Costs</t>
  </si>
  <si>
    <t>PACT Net Benefits</t>
  </si>
  <si>
    <t>PACT Ratio</t>
  </si>
  <si>
    <t>TRC Results for Nicor Gas, CY2018 Programs (Generated January 31, 2022, Societal Discount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</si>
</sst>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  <numFmt numFmtId="167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4" tint="0.59996337778862885"/>
      </right>
      <top style="medium">
        <color indexed="64"/>
      </top>
      <bottom/>
      <diagonal/>
    </border>
    <border>
      <left style="medium">
        <color theme="4" tint="0.59996337778862885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4" tint="0.59996337778862885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4" tint="0.59996337778862885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theme="4" tint="0.59996337778862885"/>
      </right>
      <top style="medium">
        <color indexed="64"/>
      </top>
      <bottom/>
      <diagonal/>
    </border>
    <border>
      <left style="medium">
        <color indexed="64"/>
      </left>
      <right style="medium">
        <color theme="4" tint="0.59996337778862885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4" tint="0.59996337778862885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3" fillId="0" borderId="0" xfId="0" applyFont="1"/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4" borderId="7" xfId="1" applyNumberFormat="1" applyFont="1" applyFill="1" applyBorder="1"/>
    <xf numFmtId="164" fontId="3" fillId="0" borderId="7" xfId="1" applyNumberFormat="1" applyFont="1" applyBorder="1"/>
    <xf numFmtId="9" fontId="3" fillId="0" borderId="7" xfId="3" applyFont="1" applyBorder="1"/>
    <xf numFmtId="9" fontId="3" fillId="3" borderId="7" xfId="3" applyFont="1" applyFill="1" applyBorder="1"/>
    <xf numFmtId="164" fontId="3" fillId="3" borderId="7" xfId="0" applyNumberFormat="1" applyFont="1" applyFill="1" applyBorder="1"/>
    <xf numFmtId="0" fontId="3" fillId="3" borderId="7" xfId="0" applyFont="1" applyFill="1" applyBorder="1"/>
    <xf numFmtId="164" fontId="5" fillId="4" borderId="7" xfId="1" applyNumberFormat="1" applyFont="1" applyFill="1" applyBorder="1"/>
    <xf numFmtId="164" fontId="5" fillId="0" borderId="7" xfId="1" applyNumberFormat="1" applyFont="1" applyBorder="1"/>
    <xf numFmtId="9" fontId="5" fillId="0" borderId="7" xfId="3" applyFont="1" applyBorder="1"/>
    <xf numFmtId="0" fontId="3" fillId="4" borderId="7" xfId="0" applyFont="1" applyFill="1" applyBorder="1"/>
    <xf numFmtId="164" fontId="5" fillId="4" borderId="4" xfId="1" applyNumberFormat="1" applyFont="1" applyFill="1" applyBorder="1"/>
    <xf numFmtId="164" fontId="3" fillId="4" borderId="4" xfId="1" applyNumberFormat="1" applyFont="1" applyFill="1" applyBorder="1"/>
    <xf numFmtId="164" fontId="0" fillId="0" borderId="0" xfId="0" applyNumberFormat="1"/>
    <xf numFmtId="44" fontId="3" fillId="0" borderId="3" xfId="2" applyFont="1" applyBorder="1" applyAlignment="1">
      <alignment vertical="center"/>
    </xf>
    <xf numFmtId="44" fontId="3" fillId="0" borderId="7" xfId="2" applyFont="1" applyBorder="1" applyAlignment="1">
      <alignment vertical="center"/>
    </xf>
    <xf numFmtId="44" fontId="3" fillId="0" borderId="6" xfId="2" applyFont="1" applyBorder="1" applyAlignment="1">
      <alignment vertical="center"/>
    </xf>
    <xf numFmtId="44" fontId="5" fillId="0" borderId="7" xfId="2" applyFont="1" applyFill="1" applyBorder="1" applyAlignment="1">
      <alignment vertical="center"/>
    </xf>
    <xf numFmtId="9" fontId="4" fillId="3" borderId="2" xfId="3" applyFont="1" applyFill="1" applyBorder="1" applyAlignment="1">
      <alignment vertical="center" wrapText="1"/>
    </xf>
    <xf numFmtId="9" fontId="4" fillId="3" borderId="7" xfId="3" applyFont="1" applyFill="1" applyBorder="1"/>
    <xf numFmtId="164" fontId="4" fillId="3" borderId="7" xfId="0" applyNumberFormat="1" applyFont="1" applyFill="1" applyBorder="1"/>
    <xf numFmtId="44" fontId="4" fillId="3" borderId="7" xfId="2" applyFont="1" applyFill="1" applyBorder="1"/>
    <xf numFmtId="0" fontId="4" fillId="3" borderId="7" xfId="0" applyFont="1" applyFill="1" applyBorder="1"/>
    <xf numFmtId="164" fontId="8" fillId="3" borderId="7" xfId="0" applyNumberFormat="1" applyFont="1" applyFill="1" applyBorder="1"/>
    <xf numFmtId="164" fontId="6" fillId="0" borderId="0" xfId="0" applyNumberFormat="1" applyFont="1"/>
    <xf numFmtId="0" fontId="0" fillId="0" borderId="0" xfId="0" applyAlignment="1">
      <alignment horizontal="center" vertical="center" wrapText="1"/>
    </xf>
    <xf numFmtId="0" fontId="10" fillId="4" borderId="7" xfId="0" applyFont="1" applyFill="1" applyBorder="1" applyAlignment="1">
      <alignment horizontal="left"/>
    </xf>
    <xf numFmtId="164" fontId="10" fillId="4" borderId="7" xfId="1" applyNumberFormat="1" applyFont="1" applyFill="1" applyBorder="1" applyAlignment="1">
      <alignment horizontal="left"/>
    </xf>
    <xf numFmtId="165" fontId="10" fillId="4" borderId="7" xfId="1" applyNumberFormat="1" applyFont="1" applyFill="1" applyBorder="1" applyAlignment="1">
      <alignment horizontal="right"/>
    </xf>
    <xf numFmtId="0" fontId="10" fillId="4" borderId="7" xfId="0" applyFont="1" applyFill="1" applyBorder="1"/>
    <xf numFmtId="0" fontId="10" fillId="6" borderId="7" xfId="0" applyFont="1" applyFill="1" applyBorder="1" applyAlignment="1">
      <alignment horizontal="left"/>
    </xf>
    <xf numFmtId="164" fontId="10" fillId="6" borderId="7" xfId="1" applyNumberFormat="1" applyFont="1" applyFill="1" applyBorder="1" applyAlignment="1">
      <alignment horizontal="left"/>
    </xf>
    <xf numFmtId="165" fontId="10" fillId="6" borderId="7" xfId="1" applyNumberFormat="1" applyFont="1" applyFill="1" applyBorder="1" applyAlignment="1">
      <alignment horizontal="right"/>
    </xf>
    <xf numFmtId="0" fontId="9" fillId="7" borderId="7" xfId="0" applyFont="1" applyFill="1" applyBorder="1" applyAlignment="1">
      <alignment horizontal="left" vertical="center" wrapText="1" readingOrder="1"/>
    </xf>
    <xf numFmtId="164" fontId="9" fillId="7" borderId="7" xfId="1" applyNumberFormat="1" applyFont="1" applyFill="1" applyBorder="1" applyAlignment="1">
      <alignment horizontal="right" vertical="center" wrapText="1" readingOrder="1"/>
    </xf>
    <xf numFmtId="165" fontId="9" fillId="7" borderId="7" xfId="1" applyNumberFormat="1" applyFont="1" applyFill="1" applyBorder="1" applyAlignment="1">
      <alignment horizontal="right" vertical="center" wrapText="1" readingOrder="1"/>
    </xf>
    <xf numFmtId="164" fontId="10" fillId="6" borderId="7" xfId="1" applyNumberFormat="1" applyFont="1" applyFill="1" applyBorder="1" applyAlignment="1">
      <alignment vertical="center"/>
    </xf>
    <xf numFmtId="43" fontId="10" fillId="4" borderId="7" xfId="1" applyFont="1" applyFill="1" applyBorder="1" applyAlignment="1"/>
    <xf numFmtId="164" fontId="0" fillId="6" borderId="7" xfId="1" applyNumberFormat="1" applyFont="1" applyFill="1" applyBorder="1"/>
    <xf numFmtId="165" fontId="0" fillId="6" borderId="7" xfId="1" applyNumberFormat="1" applyFont="1" applyFill="1" applyBorder="1"/>
    <xf numFmtId="164" fontId="0" fillId="4" borderId="7" xfId="1" applyNumberFormat="1" applyFont="1" applyFill="1" applyBorder="1"/>
    <xf numFmtId="165" fontId="0" fillId="4" borderId="7" xfId="1" applyNumberFormat="1" applyFont="1" applyFill="1" applyBorder="1"/>
    <xf numFmtId="0" fontId="6" fillId="0" borderId="7" xfId="0" applyFont="1" applyBorder="1" applyAlignment="1">
      <alignment horizontal="right" wrapText="1"/>
    </xf>
    <xf numFmtId="0" fontId="0" fillId="0" borderId="7" xfId="0" applyBorder="1"/>
    <xf numFmtId="9" fontId="0" fillId="0" borderId="7" xfId="3" applyFont="1" applyBorder="1"/>
    <xf numFmtId="9" fontId="0" fillId="0" borderId="7" xfId="0" applyNumberFormat="1" applyBorder="1"/>
    <xf numFmtId="164" fontId="0" fillId="0" borderId="7" xfId="0" applyNumberFormat="1" applyBorder="1"/>
    <xf numFmtId="165" fontId="0" fillId="0" borderId="7" xfId="1" applyNumberFormat="1" applyFont="1" applyFill="1" applyBorder="1"/>
    <xf numFmtId="0" fontId="13" fillId="8" borderId="12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13" fillId="8" borderId="16" xfId="0" applyFont="1" applyFill="1" applyBorder="1" applyAlignment="1">
      <alignment horizontal="center" vertical="center" wrapText="1"/>
    </xf>
    <xf numFmtId="0" fontId="13" fillId="8" borderId="19" xfId="0" quotePrefix="1" applyFont="1" applyFill="1" applyBorder="1" applyAlignment="1">
      <alignment horizontal="center" vertical="center" wrapText="1"/>
    </xf>
    <xf numFmtId="0" fontId="13" fillId="8" borderId="21" xfId="0" quotePrefix="1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23" xfId="0" applyFont="1" applyFill="1" applyBorder="1" applyAlignment="1">
      <alignment vertical="center"/>
    </xf>
    <xf numFmtId="166" fontId="13" fillId="0" borderId="7" xfId="2" applyNumberFormat="1" applyFont="1" applyFill="1" applyBorder="1" applyAlignment="1">
      <alignment horizontal="center" vertical="center"/>
    </xf>
    <xf numFmtId="166" fontId="13" fillId="0" borderId="7" xfId="2" applyNumberFormat="1" applyFont="1" applyFill="1" applyBorder="1" applyAlignment="1">
      <alignment horizontal="center" vertical="center" wrapText="1"/>
    </xf>
    <xf numFmtId="166" fontId="13" fillId="0" borderId="7" xfId="2" applyNumberFormat="1" applyFont="1" applyBorder="1" applyAlignment="1">
      <alignment horizontal="center" vertical="center"/>
    </xf>
    <xf numFmtId="166" fontId="13" fillId="0" borderId="7" xfId="2" applyNumberFormat="1" applyFont="1" applyBorder="1" applyAlignment="1">
      <alignment horizontal="center" vertical="center" wrapText="1"/>
    </xf>
    <xf numFmtId="2" fontId="12" fillId="0" borderId="25" xfId="0" applyNumberFormat="1" applyFont="1" applyBorder="1" applyAlignment="1">
      <alignment horizontal="center" vertical="center"/>
    </xf>
    <xf numFmtId="0" fontId="14" fillId="3" borderId="24" xfId="0" applyFont="1" applyFill="1" applyBorder="1" applyAlignment="1">
      <alignment horizontal="right" vertical="center" wrapText="1"/>
    </xf>
    <xf numFmtId="166" fontId="13" fillId="3" borderId="7" xfId="2" applyNumberFormat="1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vertical="center"/>
    </xf>
    <xf numFmtId="0" fontId="14" fillId="3" borderId="7" xfId="0" applyFont="1" applyFill="1" applyBorder="1" applyAlignment="1">
      <alignment vertical="center"/>
    </xf>
    <xf numFmtId="0" fontId="14" fillId="3" borderId="25" xfId="0" applyFont="1" applyFill="1" applyBorder="1" applyAlignment="1">
      <alignment vertical="center"/>
    </xf>
    <xf numFmtId="0" fontId="14" fillId="3" borderId="26" xfId="0" applyFont="1" applyFill="1" applyBorder="1" applyAlignment="1">
      <alignment vertical="center"/>
    </xf>
    <xf numFmtId="166" fontId="12" fillId="3" borderId="27" xfId="2" applyNumberFormat="1" applyFont="1" applyFill="1" applyBorder="1" applyAlignment="1">
      <alignment horizontal="center" vertical="center"/>
    </xf>
    <xf numFmtId="0" fontId="3" fillId="0" borderId="24" xfId="0" applyFont="1" applyFill="1" applyBorder="1"/>
    <xf numFmtId="0" fontId="3" fillId="0" borderId="30" xfId="0" applyFont="1" applyFill="1" applyBorder="1"/>
    <xf numFmtId="0" fontId="4" fillId="3" borderId="24" xfId="0" applyFont="1" applyFill="1" applyBorder="1" applyAlignment="1">
      <alignment horizontal="right" vertical="center" wrapText="1"/>
    </xf>
    <xf numFmtId="0" fontId="4" fillId="3" borderId="31" xfId="0" applyFont="1" applyFill="1" applyBorder="1" applyAlignment="1">
      <alignment horizontal="righ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right" vertical="center"/>
    </xf>
    <xf numFmtId="9" fontId="4" fillId="2" borderId="27" xfId="3" applyFont="1" applyFill="1" applyBorder="1"/>
    <xf numFmtId="164" fontId="4" fillId="2" borderId="27" xfId="0" applyNumberFormat="1" applyFont="1" applyFill="1" applyBorder="1"/>
    <xf numFmtId="0" fontId="4" fillId="2" borderId="27" xfId="0" applyFont="1" applyFill="1" applyBorder="1"/>
    <xf numFmtId="0" fontId="3" fillId="0" borderId="24" xfId="0" applyFont="1" applyFill="1" applyBorder="1" applyAlignment="1">
      <alignment horizontal="left" vertical="center" wrapText="1"/>
    </xf>
    <xf numFmtId="164" fontId="3" fillId="4" borderId="7" xfId="1" applyNumberFormat="1" applyFont="1" applyFill="1" applyBorder="1" applyAlignment="1">
      <alignment horizontal="right" vertical="center"/>
    </xf>
    <xf numFmtId="164" fontId="3" fillId="0" borderId="7" xfId="1" applyNumberFormat="1" applyFont="1" applyBorder="1" applyAlignment="1">
      <alignment horizontal="right" vertical="center"/>
    </xf>
    <xf numFmtId="9" fontId="3" fillId="0" borderId="7" xfId="3" applyFont="1" applyBorder="1" applyAlignment="1">
      <alignment horizontal="right" vertical="center"/>
    </xf>
    <xf numFmtId="164" fontId="5" fillId="4" borderId="7" xfId="1" applyNumberFormat="1" applyFont="1" applyFill="1" applyBorder="1" applyAlignment="1">
      <alignment horizontal="right" vertical="center"/>
    </xf>
    <xf numFmtId="166" fontId="0" fillId="0" borderId="0" xfId="2" applyNumberFormat="1" applyFont="1"/>
    <xf numFmtId="0" fontId="14" fillId="0" borderId="24" xfId="0" applyFont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43" fontId="9" fillId="7" borderId="7" xfId="1" applyFont="1" applyFill="1" applyBorder="1" applyAlignment="1">
      <alignment vertical="center" wrapText="1" readingOrder="1"/>
    </xf>
    <xf numFmtId="43" fontId="10" fillId="6" borderId="7" xfId="1" applyFont="1" applyFill="1" applyBorder="1" applyAlignment="1"/>
    <xf numFmtId="43" fontId="0" fillId="0" borderId="0" xfId="1" applyFont="1" applyAlignment="1"/>
    <xf numFmtId="43" fontId="9" fillId="7" borderId="7" xfId="1" applyFont="1" applyFill="1" applyBorder="1" applyAlignment="1">
      <alignment horizontal="left" vertical="center" wrapText="1" readingOrder="1"/>
    </xf>
    <xf numFmtId="43" fontId="10" fillId="6" borderId="7" xfId="1" applyFont="1" applyFill="1" applyBorder="1" applyAlignment="1">
      <alignment horizontal="left"/>
    </xf>
    <xf numFmtId="43" fontId="10" fillId="4" borderId="7" xfId="1" applyFont="1" applyFill="1" applyBorder="1" applyAlignment="1">
      <alignment horizontal="left"/>
    </xf>
    <xf numFmtId="43" fontId="10" fillId="4" borderId="7" xfId="1" applyFont="1" applyFill="1" applyBorder="1"/>
    <xf numFmtId="43" fontId="0" fillId="0" borderId="0" xfId="1" applyFont="1"/>
    <xf numFmtId="43" fontId="3" fillId="4" borderId="25" xfId="1" applyNumberFormat="1" applyFont="1" applyFill="1" applyBorder="1"/>
    <xf numFmtId="43" fontId="3" fillId="0" borderId="0" xfId="0" applyNumberFormat="1" applyFont="1"/>
    <xf numFmtId="43" fontId="0" fillId="0" borderId="0" xfId="0" applyNumberFormat="1"/>
    <xf numFmtId="0" fontId="14" fillId="3" borderId="33" xfId="0" applyFont="1" applyFill="1" applyBorder="1" applyAlignment="1">
      <alignment vertical="center"/>
    </xf>
    <xf numFmtId="166" fontId="12" fillId="3" borderId="34" xfId="2" applyNumberFormat="1" applyFont="1" applyFill="1" applyBorder="1" applyAlignment="1">
      <alignment horizontal="center" vertical="center"/>
    </xf>
    <xf numFmtId="0" fontId="16" fillId="0" borderId="0" xfId="0" applyFont="1" applyBorder="1"/>
    <xf numFmtId="164" fontId="16" fillId="0" borderId="0" xfId="0" applyNumberFormat="1" applyFont="1" applyFill="1" applyBorder="1"/>
    <xf numFmtId="0" fontId="3" fillId="0" borderId="0" xfId="0" applyFont="1" applyBorder="1"/>
    <xf numFmtId="166" fontId="16" fillId="0" borderId="0" xfId="2" applyNumberFormat="1" applyFont="1" applyBorder="1"/>
    <xf numFmtId="164" fontId="15" fillId="0" borderId="7" xfId="0" applyNumberFormat="1" applyFont="1" applyBorder="1"/>
    <xf numFmtId="0" fontId="3" fillId="0" borderId="3" xfId="0" applyFont="1" applyFill="1" applyBorder="1" applyAlignment="1">
      <alignment horizontal="center" vertical="center" wrapText="1"/>
    </xf>
    <xf numFmtId="43" fontId="3" fillId="4" borderId="7" xfId="1" applyNumberFormat="1" applyFont="1" applyFill="1" applyBorder="1"/>
    <xf numFmtId="43" fontId="4" fillId="3" borderId="7" xfId="1" applyNumberFormat="1" applyFont="1" applyFill="1" applyBorder="1"/>
    <xf numFmtId="43" fontId="3" fillId="3" borderId="7" xfId="1" applyNumberFormat="1" applyFont="1" applyFill="1" applyBorder="1"/>
    <xf numFmtId="0" fontId="4" fillId="2" borderId="37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/>
    </xf>
    <xf numFmtId="43" fontId="4" fillId="2" borderId="37" xfId="0" applyNumberFormat="1" applyFont="1" applyFill="1" applyBorder="1" applyAlignment="1">
      <alignment horizontal="center" vertical="center" wrapText="1"/>
    </xf>
    <xf numFmtId="43" fontId="4" fillId="2" borderId="27" xfId="1" applyNumberFormat="1" applyFont="1" applyFill="1" applyBorder="1"/>
    <xf numFmtId="164" fontId="8" fillId="3" borderId="7" xfId="1" applyNumberFormat="1" applyFont="1" applyFill="1" applyBorder="1"/>
    <xf numFmtId="164" fontId="3" fillId="4" borderId="7" xfId="1" applyNumberFormat="1" applyFont="1" applyFill="1" applyBorder="1" applyAlignment="1">
      <alignment horizontal="left" vertical="center"/>
    </xf>
    <xf numFmtId="164" fontId="3" fillId="3" borderId="7" xfId="1" applyNumberFormat="1" applyFont="1" applyFill="1" applyBorder="1"/>
    <xf numFmtId="164" fontId="4" fillId="2" borderId="27" xfId="1" applyNumberFormat="1" applyFont="1" applyFill="1" applyBorder="1"/>
    <xf numFmtId="164" fontId="3" fillId="4" borderId="25" xfId="1" applyNumberFormat="1" applyFont="1" applyFill="1" applyBorder="1"/>
    <xf numFmtId="164" fontId="3" fillId="4" borderId="23" xfId="1" applyNumberFormat="1" applyFont="1" applyFill="1" applyBorder="1"/>
    <xf numFmtId="164" fontId="4" fillId="3" borderId="25" xfId="1" applyNumberFormat="1" applyFont="1" applyFill="1" applyBorder="1"/>
    <xf numFmtId="164" fontId="3" fillId="4" borderId="25" xfId="1" applyNumberFormat="1" applyFont="1" applyFill="1" applyBorder="1" applyAlignment="1">
      <alignment horizontal="right" vertical="center"/>
    </xf>
    <xf numFmtId="164" fontId="3" fillId="3" borderId="25" xfId="1" applyNumberFormat="1" applyFont="1" applyFill="1" applyBorder="1"/>
    <xf numFmtId="164" fontId="4" fillId="2" borderId="28" xfId="1" applyNumberFormat="1" applyFont="1" applyFill="1" applyBorder="1"/>
    <xf numFmtId="43" fontId="16" fillId="0" borderId="0" xfId="1" applyFont="1" applyFill="1" applyBorder="1"/>
    <xf numFmtId="9" fontId="3" fillId="0" borderId="7" xfId="3" applyFont="1" applyFill="1" applyBorder="1"/>
    <xf numFmtId="9" fontId="3" fillId="0" borderId="7" xfId="3" applyFont="1" applyFill="1" applyBorder="1" applyAlignment="1">
      <alignment horizontal="right" vertical="center"/>
    </xf>
    <xf numFmtId="44" fontId="3" fillId="0" borderId="7" xfId="2" applyFont="1" applyFill="1" applyBorder="1" applyAlignment="1">
      <alignment vertical="center"/>
    </xf>
    <xf numFmtId="44" fontId="3" fillId="0" borderId="7" xfId="2" applyFont="1" applyFill="1" applyBorder="1" applyAlignment="1">
      <alignment horizontal="right" vertical="center"/>
    </xf>
    <xf numFmtId="44" fontId="3" fillId="0" borderId="3" xfId="2" applyFont="1" applyBorder="1" applyAlignment="1">
      <alignment horizontal="right" vertical="center"/>
    </xf>
    <xf numFmtId="44" fontId="3" fillId="3" borderId="7" xfId="2" applyFont="1" applyFill="1" applyBorder="1"/>
    <xf numFmtId="44" fontId="4" fillId="2" borderId="27" xfId="2" applyFont="1" applyFill="1" applyBorder="1"/>
    <xf numFmtId="166" fontId="3" fillId="4" borderId="3" xfId="2" applyNumberFormat="1" applyFont="1" applyFill="1" applyBorder="1" applyAlignment="1">
      <alignment vertical="center"/>
    </xf>
    <xf numFmtId="166" fontId="4" fillId="3" borderId="7" xfId="2" applyNumberFormat="1" applyFont="1" applyFill="1" applyBorder="1" applyAlignment="1">
      <alignment horizontal="right"/>
    </xf>
    <xf numFmtId="166" fontId="4" fillId="2" borderId="27" xfId="2" applyNumberFormat="1" applyFont="1" applyFill="1" applyBorder="1" applyAlignment="1">
      <alignment horizontal="right"/>
    </xf>
    <xf numFmtId="0" fontId="13" fillId="8" borderId="15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165" fontId="13" fillId="8" borderId="16" xfId="1" applyNumberFormat="1" applyFont="1" applyFill="1" applyBorder="1" applyAlignment="1">
      <alignment horizontal="center" vertical="center" wrapText="1"/>
    </xf>
    <xf numFmtId="165" fontId="13" fillId="8" borderId="21" xfId="1" quotePrefix="1" applyNumberFormat="1" applyFont="1" applyFill="1" applyBorder="1" applyAlignment="1">
      <alignment horizontal="center" vertical="center" wrapText="1"/>
    </xf>
    <xf numFmtId="165" fontId="14" fillId="3" borderId="23" xfId="1" applyNumberFormat="1" applyFont="1" applyFill="1" applyBorder="1" applyAlignment="1">
      <alignment horizontal="center" vertical="center"/>
    </xf>
    <xf numFmtId="0" fontId="13" fillId="0" borderId="24" xfId="0" applyFont="1" applyBorder="1" applyAlignment="1">
      <alignment vertical="center" wrapText="1"/>
    </xf>
    <xf numFmtId="165" fontId="12" fillId="0" borderId="25" xfId="1" applyNumberFormat="1" applyFont="1" applyFill="1" applyBorder="1" applyAlignment="1">
      <alignment horizontal="center" vertical="center"/>
    </xf>
    <xf numFmtId="165" fontId="12" fillId="0" borderId="25" xfId="1" applyNumberFormat="1" applyFont="1" applyBorder="1" applyAlignment="1">
      <alignment horizontal="center" vertical="center"/>
    </xf>
    <xf numFmtId="165" fontId="12" fillId="3" borderId="25" xfId="1" applyNumberFormat="1" applyFont="1" applyFill="1" applyBorder="1" applyAlignment="1">
      <alignment horizontal="center" vertical="center"/>
    </xf>
    <xf numFmtId="165" fontId="14" fillId="3" borderId="25" xfId="1" applyNumberFormat="1" applyFont="1" applyFill="1" applyBorder="1" applyAlignment="1">
      <alignment horizontal="center" vertical="center"/>
    </xf>
    <xf numFmtId="165" fontId="12" fillId="3" borderId="35" xfId="1" applyNumberFormat="1" applyFont="1" applyFill="1" applyBorder="1" applyAlignment="1">
      <alignment horizontal="center" vertical="center"/>
    </xf>
    <xf numFmtId="165" fontId="12" fillId="3" borderId="28" xfId="1" applyNumberFormat="1" applyFont="1" applyFill="1" applyBorder="1" applyAlignment="1">
      <alignment horizontal="center" vertical="center"/>
    </xf>
    <xf numFmtId="167" fontId="12" fillId="0" borderId="25" xfId="0" applyNumberFormat="1" applyFont="1" applyBorder="1" applyAlignment="1">
      <alignment horizontal="center" vertical="center"/>
    </xf>
    <xf numFmtId="167" fontId="12" fillId="3" borderId="25" xfId="0" applyNumberFormat="1" applyFont="1" applyFill="1" applyBorder="1" applyAlignment="1">
      <alignment horizontal="center" vertical="center"/>
    </xf>
    <xf numFmtId="167" fontId="12" fillId="3" borderId="35" xfId="0" applyNumberFormat="1" applyFont="1" applyFill="1" applyBorder="1" applyAlignment="1">
      <alignment horizontal="center" vertical="center"/>
    </xf>
    <xf numFmtId="167" fontId="12" fillId="3" borderId="28" xfId="0" applyNumberFormat="1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center" vertical="center" wrapText="1"/>
    </xf>
    <xf numFmtId="0" fontId="13" fillId="8" borderId="17" xfId="0" applyFont="1" applyFill="1" applyBorder="1" applyAlignment="1">
      <alignment horizontal="center" vertical="center" wrapText="1"/>
    </xf>
    <xf numFmtId="0" fontId="13" fillId="8" borderId="20" xfId="0" applyFont="1" applyFill="1" applyBorder="1" applyAlignment="1">
      <alignment horizontal="center" vertical="center" wrapText="1"/>
    </xf>
    <xf numFmtId="0" fontId="14" fillId="9" borderId="24" xfId="0" applyFont="1" applyFill="1" applyBorder="1" applyAlignment="1">
      <alignment horizontal="left" vertical="center"/>
    </xf>
    <xf numFmtId="0" fontId="14" fillId="9" borderId="7" xfId="0" applyFont="1" applyFill="1" applyBorder="1" applyAlignment="1">
      <alignment horizontal="left" vertical="center"/>
    </xf>
    <xf numFmtId="0" fontId="14" fillId="9" borderId="25" xfId="0" applyFont="1" applyFill="1" applyBorder="1" applyAlignment="1">
      <alignment horizontal="left" vertic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2" fillId="8" borderId="11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32" xfId="0" applyFont="1" applyFill="1" applyBorder="1" applyAlignment="1">
      <alignment horizontal="left"/>
    </xf>
    <xf numFmtId="0" fontId="3" fillId="5" borderId="40" xfId="0" applyFont="1" applyFill="1" applyBorder="1" applyAlignment="1">
      <alignment horizontal="center" vertical="center" wrapText="1"/>
    </xf>
    <xf numFmtId="0" fontId="3" fillId="5" borderId="41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44" xfId="0" applyFont="1" applyFill="1" applyBorder="1" applyAlignment="1">
      <alignment horizontal="left" vertical="center"/>
    </xf>
    <xf numFmtId="0" fontId="3" fillId="0" borderId="3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43" fontId="3" fillId="0" borderId="7" xfId="0" applyNumberFormat="1" applyFont="1" applyBorder="1" applyAlignment="1">
      <alignment horizontal="center" vertical="center" wrapText="1"/>
    </xf>
    <xf numFmtId="43" fontId="3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46C83-26FE-4DBB-96A0-FCBB0AC4C251}">
  <dimension ref="A1:K36"/>
  <sheetViews>
    <sheetView tabSelected="1" workbookViewId="0">
      <selection sqref="A1:K1"/>
    </sheetView>
  </sheetViews>
  <sheetFormatPr defaultRowHeight="14.5" x14ac:dyDescent="0.35"/>
  <cols>
    <col min="1" max="1" width="33.7265625" customWidth="1"/>
    <col min="2" max="2" width="12.7265625" customWidth="1"/>
    <col min="3" max="4" width="11.54296875" customWidth="1"/>
    <col min="5" max="5" width="13.453125" customWidth="1"/>
    <col min="6" max="7" width="13.54296875" customWidth="1"/>
    <col min="8" max="8" width="13.7265625" customWidth="1"/>
    <col min="9" max="11" width="11.54296875" customWidth="1"/>
  </cols>
  <sheetData>
    <row r="1" spans="1:11" ht="15" thickBot="1" x14ac:dyDescent="0.4">
      <c r="A1" s="160" t="s">
        <v>247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ht="15" thickBot="1" x14ac:dyDescent="0.4">
      <c r="A2" s="163" t="s">
        <v>193</v>
      </c>
      <c r="B2" s="165" t="s">
        <v>194</v>
      </c>
      <c r="C2" s="166"/>
      <c r="D2" s="138"/>
      <c r="E2" s="165" t="s">
        <v>195</v>
      </c>
      <c r="F2" s="166"/>
      <c r="G2" s="167"/>
      <c r="H2" s="165" t="s">
        <v>196</v>
      </c>
      <c r="I2" s="166"/>
      <c r="J2" s="166"/>
      <c r="K2" s="168"/>
    </row>
    <row r="3" spans="1:11" ht="23.5" thickBot="1" x14ac:dyDescent="0.4">
      <c r="A3" s="164"/>
      <c r="B3" s="52" t="s">
        <v>197</v>
      </c>
      <c r="C3" s="136" t="s">
        <v>198</v>
      </c>
      <c r="D3" s="136" t="s">
        <v>198</v>
      </c>
      <c r="E3" s="136" t="s">
        <v>199</v>
      </c>
      <c r="F3" s="136" t="s">
        <v>200</v>
      </c>
      <c r="G3" s="53" t="s">
        <v>201</v>
      </c>
      <c r="H3" s="136" t="s">
        <v>202</v>
      </c>
      <c r="I3" s="136" t="s">
        <v>203</v>
      </c>
      <c r="J3" s="136" t="s">
        <v>204</v>
      </c>
      <c r="K3" s="54" t="s">
        <v>205</v>
      </c>
    </row>
    <row r="4" spans="1:11" x14ac:dyDescent="0.35">
      <c r="A4" s="164" t="s">
        <v>206</v>
      </c>
      <c r="B4" s="153" t="s">
        <v>207</v>
      </c>
      <c r="C4" s="153" t="s">
        <v>208</v>
      </c>
      <c r="D4" s="153" t="s">
        <v>227</v>
      </c>
      <c r="E4" s="153" t="s">
        <v>209</v>
      </c>
      <c r="F4" s="153" t="s">
        <v>210</v>
      </c>
      <c r="G4" s="155" t="s">
        <v>211</v>
      </c>
      <c r="H4" s="136" t="s">
        <v>212</v>
      </c>
      <c r="I4" s="136" t="s">
        <v>213</v>
      </c>
      <c r="J4" s="136" t="s">
        <v>214</v>
      </c>
      <c r="K4" s="54" t="s">
        <v>215</v>
      </c>
    </row>
    <row r="5" spans="1:11" ht="15" thickBot="1" x14ac:dyDescent="0.4">
      <c r="A5" s="169"/>
      <c r="B5" s="154"/>
      <c r="C5" s="154"/>
      <c r="D5" s="154"/>
      <c r="E5" s="154"/>
      <c r="F5" s="154"/>
      <c r="G5" s="156"/>
      <c r="H5" s="137" t="s">
        <v>216</v>
      </c>
      <c r="I5" s="55" t="s">
        <v>217</v>
      </c>
      <c r="J5" s="55" t="s">
        <v>218</v>
      </c>
      <c r="K5" s="56" t="s">
        <v>219</v>
      </c>
    </row>
    <row r="6" spans="1:11" x14ac:dyDescent="0.35">
      <c r="A6" s="57" t="s">
        <v>32</v>
      </c>
      <c r="B6" s="58"/>
      <c r="C6" s="58"/>
      <c r="D6" s="58"/>
      <c r="E6" s="58"/>
      <c r="F6" s="58"/>
      <c r="G6" s="58"/>
      <c r="H6" s="58"/>
      <c r="I6" s="58"/>
      <c r="J6" s="58"/>
      <c r="K6" s="59"/>
    </row>
    <row r="7" spans="1:11" x14ac:dyDescent="0.35">
      <c r="A7" s="142" t="s">
        <v>41</v>
      </c>
      <c r="B7" s="60">
        <v>28596238.308985028</v>
      </c>
      <c r="C7" s="60">
        <v>9637528.4035951532</v>
      </c>
      <c r="D7" s="60"/>
      <c r="E7" s="60">
        <v>2325577</v>
      </c>
      <c r="F7" s="60">
        <v>3078824</v>
      </c>
      <c r="G7" s="60">
        <v>15793864.189542534</v>
      </c>
      <c r="H7" s="60">
        <v>38233766.712580182</v>
      </c>
      <c r="I7" s="60">
        <v>18119441.189542532</v>
      </c>
      <c r="J7" s="61">
        <v>20114325.52303765</v>
      </c>
      <c r="K7" s="149">
        <v>2.1100963496957315</v>
      </c>
    </row>
    <row r="8" spans="1:11" x14ac:dyDescent="0.35">
      <c r="A8" s="142" t="s">
        <v>25</v>
      </c>
      <c r="B8" s="60">
        <v>5119456.7366873892</v>
      </c>
      <c r="C8" s="60">
        <v>2869573.1571994061</v>
      </c>
      <c r="D8" s="60"/>
      <c r="E8" s="60">
        <v>1990009</v>
      </c>
      <c r="F8" s="60">
        <v>1312052</v>
      </c>
      <c r="G8" s="60">
        <v>1687601.1259474324</v>
      </c>
      <c r="H8" s="60">
        <v>7989029.8938867953</v>
      </c>
      <c r="I8" s="60">
        <v>3677610.1259474326</v>
      </c>
      <c r="J8" s="61">
        <v>4311419.7679393627</v>
      </c>
      <c r="K8" s="149">
        <v>2.1723428042358477</v>
      </c>
    </row>
    <row r="9" spans="1:11" x14ac:dyDescent="0.35">
      <c r="A9" s="142" t="s">
        <v>36</v>
      </c>
      <c r="B9" s="62">
        <v>2128950.053214191</v>
      </c>
      <c r="C9" s="62">
        <v>1339559.0561888604</v>
      </c>
      <c r="D9" s="62"/>
      <c r="E9" s="62">
        <v>749640</v>
      </c>
      <c r="F9" s="62">
        <v>335465</v>
      </c>
      <c r="G9" s="62">
        <v>752328.55866418919</v>
      </c>
      <c r="H9" s="62">
        <v>3468509.1094030514</v>
      </c>
      <c r="I9" s="62">
        <v>1501968.5586641892</v>
      </c>
      <c r="J9" s="63">
        <v>1966540.5507388623</v>
      </c>
      <c r="K9" s="149">
        <v>2.3093087331254463</v>
      </c>
    </row>
    <row r="10" spans="1:11" x14ac:dyDescent="0.35">
      <c r="A10" s="142" t="s">
        <v>42</v>
      </c>
      <c r="B10" s="62">
        <v>1038009.3287302436</v>
      </c>
      <c r="C10" s="62">
        <v>3361509.6054415866</v>
      </c>
      <c r="D10" s="62"/>
      <c r="E10" s="62">
        <v>383545</v>
      </c>
      <c r="F10" s="62">
        <v>57015</v>
      </c>
      <c r="G10" s="62">
        <v>210571.73</v>
      </c>
      <c r="H10" s="62">
        <v>4399518.9341718303</v>
      </c>
      <c r="I10" s="62">
        <v>594116.73</v>
      </c>
      <c r="J10" s="63">
        <v>3805402.2041718303</v>
      </c>
      <c r="K10" s="149">
        <v>7.4051423096128444</v>
      </c>
    </row>
    <row r="11" spans="1:11" x14ac:dyDescent="0.35">
      <c r="A11" s="142" t="s">
        <v>51</v>
      </c>
      <c r="B11" s="62">
        <v>878083.91010149743</v>
      </c>
      <c r="C11" s="62">
        <v>2675720.1340388777</v>
      </c>
      <c r="D11" s="62"/>
      <c r="E11" s="62">
        <v>296387</v>
      </c>
      <c r="F11" s="62">
        <v>331102</v>
      </c>
      <c r="G11" s="62">
        <v>344176.4</v>
      </c>
      <c r="H11" s="62">
        <v>3553804.0441403752</v>
      </c>
      <c r="I11" s="62">
        <v>640563.4</v>
      </c>
      <c r="J11" s="63">
        <v>2913240.6441403753</v>
      </c>
      <c r="K11" s="149">
        <v>5.5479349025254567</v>
      </c>
    </row>
    <row r="12" spans="1:11" x14ac:dyDescent="0.35">
      <c r="A12" s="142" t="s">
        <v>52</v>
      </c>
      <c r="B12" s="62">
        <v>1632398.7823719173</v>
      </c>
      <c r="C12" s="62">
        <v>549674.35897447728</v>
      </c>
      <c r="D12" s="62"/>
      <c r="E12" s="62">
        <v>403466</v>
      </c>
      <c r="F12" s="62">
        <v>252439</v>
      </c>
      <c r="G12" s="62">
        <v>432324.75</v>
      </c>
      <c r="H12" s="62">
        <v>2182073.1413463946</v>
      </c>
      <c r="I12" s="62">
        <v>835790.75</v>
      </c>
      <c r="J12" s="63">
        <v>1346282.3913463946</v>
      </c>
      <c r="K12" s="149">
        <v>2.6107888144806513</v>
      </c>
    </row>
    <row r="13" spans="1:11" x14ac:dyDescent="0.35">
      <c r="A13" s="142" t="s">
        <v>229</v>
      </c>
      <c r="B13" s="62">
        <v>0</v>
      </c>
      <c r="C13" s="62">
        <v>0</v>
      </c>
      <c r="D13" s="62"/>
      <c r="E13" s="62">
        <v>197133</v>
      </c>
      <c r="F13" s="62">
        <v>0</v>
      </c>
      <c r="G13" s="62">
        <v>0</v>
      </c>
      <c r="H13" s="62">
        <v>0</v>
      </c>
      <c r="I13" s="62">
        <v>197133</v>
      </c>
      <c r="J13" s="63">
        <v>-197133</v>
      </c>
      <c r="K13" s="149">
        <v>0</v>
      </c>
    </row>
    <row r="14" spans="1:11" x14ac:dyDescent="0.35">
      <c r="A14" s="142" t="s">
        <v>24</v>
      </c>
      <c r="B14" s="62">
        <v>11057.640935322785</v>
      </c>
      <c r="C14" s="62">
        <v>818.16991532169595</v>
      </c>
      <c r="D14" s="62"/>
      <c r="E14" s="62">
        <v>15000</v>
      </c>
      <c r="F14" s="62">
        <v>0</v>
      </c>
      <c r="G14" s="62">
        <v>0</v>
      </c>
      <c r="H14" s="62">
        <v>11875.810850644481</v>
      </c>
      <c r="I14" s="62">
        <v>15000</v>
      </c>
      <c r="J14" s="63">
        <v>-3124.1891493555195</v>
      </c>
      <c r="K14" s="149">
        <v>0.79172072337629873</v>
      </c>
    </row>
    <row r="15" spans="1:11" x14ac:dyDescent="0.35">
      <c r="A15" s="65" t="s">
        <v>33</v>
      </c>
      <c r="B15" s="66">
        <v>39404194.761025585</v>
      </c>
      <c r="C15" s="66">
        <v>20434382.885353681</v>
      </c>
      <c r="D15" s="66"/>
      <c r="E15" s="66">
        <v>6360757</v>
      </c>
      <c r="F15" s="66">
        <v>5366897</v>
      </c>
      <c r="G15" s="66">
        <v>19220866.754154153</v>
      </c>
      <c r="H15" s="66">
        <v>59838577.646379277</v>
      </c>
      <c r="I15" s="66">
        <v>25581623.754154149</v>
      </c>
      <c r="J15" s="66">
        <v>34256953.892225116</v>
      </c>
      <c r="K15" s="150">
        <v>2.3391235138724222</v>
      </c>
    </row>
    <row r="16" spans="1:11" x14ac:dyDescent="0.35">
      <c r="A16" s="157"/>
      <c r="B16" s="158"/>
      <c r="C16" s="158"/>
      <c r="D16" s="158"/>
      <c r="E16" s="158"/>
      <c r="F16" s="158"/>
      <c r="G16" s="158"/>
      <c r="H16" s="158"/>
      <c r="I16" s="158"/>
      <c r="J16" s="158"/>
      <c r="K16" s="159"/>
    </row>
    <row r="17" spans="1:11" x14ac:dyDescent="0.35">
      <c r="A17" s="67" t="s">
        <v>34</v>
      </c>
      <c r="B17" s="68"/>
      <c r="C17" s="68"/>
      <c r="D17" s="68"/>
      <c r="E17" s="68"/>
      <c r="F17" s="68"/>
      <c r="G17" s="68"/>
      <c r="H17" s="68"/>
      <c r="I17" s="68"/>
      <c r="J17" s="68"/>
      <c r="K17" s="69"/>
    </row>
    <row r="18" spans="1:11" x14ac:dyDescent="0.35">
      <c r="A18" s="142" t="s">
        <v>39</v>
      </c>
      <c r="B18" s="60">
        <v>6478679.576412891</v>
      </c>
      <c r="C18" s="60">
        <v>2711186.6256093951</v>
      </c>
      <c r="D18" s="60"/>
      <c r="E18" s="60">
        <v>1631815</v>
      </c>
      <c r="F18" s="60">
        <v>822430</v>
      </c>
      <c r="G18" s="60">
        <v>792923.59852036834</v>
      </c>
      <c r="H18" s="60">
        <v>9189866.2020222861</v>
      </c>
      <c r="I18" s="60">
        <v>2424738.5985203683</v>
      </c>
      <c r="J18" s="61">
        <v>6765127.6035019178</v>
      </c>
      <c r="K18" s="149">
        <v>3.7900440928478458</v>
      </c>
    </row>
    <row r="19" spans="1:11" x14ac:dyDescent="0.35">
      <c r="A19" s="142" t="s">
        <v>192</v>
      </c>
      <c r="B19" s="60">
        <v>14250792.562384456</v>
      </c>
      <c r="C19" s="60">
        <v>4882723.2053735852</v>
      </c>
      <c r="D19" s="60"/>
      <c r="E19" s="60">
        <v>1486278</v>
      </c>
      <c r="F19" s="60">
        <v>886427.54</v>
      </c>
      <c r="G19" s="60">
        <v>7860302.0339000002</v>
      </c>
      <c r="H19" s="60">
        <v>19133515.767758042</v>
      </c>
      <c r="I19" s="60">
        <v>9346580.0339000002</v>
      </c>
      <c r="J19" s="61">
        <v>9786935.7338580415</v>
      </c>
      <c r="K19" s="149">
        <v>2.0471140993134251</v>
      </c>
    </row>
    <row r="20" spans="1:11" x14ac:dyDescent="0.35">
      <c r="A20" s="142" t="s">
        <v>40</v>
      </c>
      <c r="B20" s="60">
        <v>2518615.9533438724</v>
      </c>
      <c r="C20" s="60">
        <v>622564.74350793054</v>
      </c>
      <c r="D20" s="60"/>
      <c r="E20" s="60">
        <v>301422</v>
      </c>
      <c r="F20" s="60">
        <v>617081</v>
      </c>
      <c r="G20" s="60">
        <v>617081</v>
      </c>
      <c r="H20" s="60">
        <v>3141180.696851803</v>
      </c>
      <c r="I20" s="60">
        <v>918503</v>
      </c>
      <c r="J20" s="61">
        <v>2222677.696851803</v>
      </c>
      <c r="K20" s="149">
        <v>3.4198916028056554</v>
      </c>
    </row>
    <row r="21" spans="1:11" x14ac:dyDescent="0.35">
      <c r="A21" s="142" t="s">
        <v>50</v>
      </c>
      <c r="B21" s="60">
        <v>1381211.1372912107</v>
      </c>
      <c r="C21" s="60">
        <v>406785.29429805139</v>
      </c>
      <c r="D21" s="60"/>
      <c r="E21" s="60">
        <v>416279</v>
      </c>
      <c r="F21" s="60">
        <v>163534.46</v>
      </c>
      <c r="G21" s="60">
        <v>312186.3</v>
      </c>
      <c r="H21" s="60">
        <v>1787996.4315892621</v>
      </c>
      <c r="I21" s="60">
        <v>728465.3</v>
      </c>
      <c r="J21" s="61">
        <v>1059531.131589262</v>
      </c>
      <c r="K21" s="149">
        <v>2.4544702837448291</v>
      </c>
    </row>
    <row r="22" spans="1:11" x14ac:dyDescent="0.35">
      <c r="A22" s="142" t="s">
        <v>228</v>
      </c>
      <c r="B22" s="60">
        <v>2805785.38256151</v>
      </c>
      <c r="C22" s="60">
        <v>970804.90215638746</v>
      </c>
      <c r="D22" s="60"/>
      <c r="E22" s="60">
        <v>291681</v>
      </c>
      <c r="F22" s="60">
        <v>268902</v>
      </c>
      <c r="G22" s="60">
        <v>1205278.767</v>
      </c>
      <c r="H22" s="60">
        <v>3776590.2847178974</v>
      </c>
      <c r="I22" s="60">
        <v>1496959.767</v>
      </c>
      <c r="J22" s="61">
        <v>2279630.5177178974</v>
      </c>
      <c r="K22" s="149">
        <v>2.5228402045075788</v>
      </c>
    </row>
    <row r="23" spans="1:11" x14ac:dyDescent="0.35">
      <c r="A23" s="142" t="s">
        <v>220</v>
      </c>
      <c r="B23" s="60">
        <v>2942601.5182983507</v>
      </c>
      <c r="C23" s="60">
        <v>1012564.6743825274</v>
      </c>
      <c r="D23" s="60"/>
      <c r="E23" s="60">
        <v>1053283</v>
      </c>
      <c r="F23" s="60">
        <v>786356.34</v>
      </c>
      <c r="G23" s="60">
        <v>335630.81667499768</v>
      </c>
      <c r="H23" s="60">
        <v>3955166.1926808781</v>
      </c>
      <c r="I23" s="60">
        <v>1388913.8166749976</v>
      </c>
      <c r="J23" s="61">
        <v>2566252.3760058805</v>
      </c>
      <c r="K23" s="149">
        <v>2.8476685487580382</v>
      </c>
    </row>
    <row r="24" spans="1:11" x14ac:dyDescent="0.35">
      <c r="A24" s="65" t="s">
        <v>35</v>
      </c>
      <c r="B24" s="66">
        <v>30377686.130292289</v>
      </c>
      <c r="C24" s="66">
        <v>10606629.445327874</v>
      </c>
      <c r="D24" s="66"/>
      <c r="E24" s="66">
        <v>5180758</v>
      </c>
      <c r="F24" s="66">
        <v>3544731.34</v>
      </c>
      <c r="G24" s="66">
        <v>11123402.516095368</v>
      </c>
      <c r="H24" s="66">
        <v>40984315.575620167</v>
      </c>
      <c r="I24" s="66">
        <v>16304160.516095368</v>
      </c>
      <c r="J24" s="66">
        <v>24680155.059524804</v>
      </c>
      <c r="K24" s="150">
        <v>2.5137335672793886</v>
      </c>
    </row>
    <row r="25" spans="1:11" x14ac:dyDescent="0.35">
      <c r="A25" s="157"/>
      <c r="B25" s="158"/>
      <c r="C25" s="158"/>
      <c r="D25" s="158"/>
      <c r="E25" s="158"/>
      <c r="F25" s="158"/>
      <c r="G25" s="158"/>
      <c r="H25" s="158"/>
      <c r="I25" s="158"/>
      <c r="J25" s="158"/>
      <c r="K25" s="159"/>
    </row>
    <row r="26" spans="1:11" x14ac:dyDescent="0.35">
      <c r="A26" s="67" t="s">
        <v>221</v>
      </c>
      <c r="B26" s="68"/>
      <c r="C26" s="68"/>
      <c r="D26" s="68"/>
      <c r="E26" s="68"/>
      <c r="F26" s="68"/>
      <c r="G26" s="68"/>
      <c r="H26" s="68"/>
      <c r="I26" s="68"/>
      <c r="J26" s="68"/>
      <c r="K26" s="69"/>
    </row>
    <row r="27" spans="1:11" ht="23" x14ac:dyDescent="0.35">
      <c r="A27" s="142" t="s">
        <v>222</v>
      </c>
      <c r="B27" s="60">
        <v>940693.36688776128</v>
      </c>
      <c r="C27" s="60">
        <v>357235.10289365309</v>
      </c>
      <c r="D27" s="60"/>
      <c r="E27" s="60">
        <v>881805</v>
      </c>
      <c r="F27" s="60">
        <v>907125.63</v>
      </c>
      <c r="G27" s="60">
        <v>1795838</v>
      </c>
      <c r="H27" s="60">
        <v>1297928.4697814144</v>
      </c>
      <c r="I27" s="60">
        <v>2677643</v>
      </c>
      <c r="J27" s="61">
        <v>-1379714.5302185856</v>
      </c>
      <c r="K27" s="149">
        <v>0.48472797523098277</v>
      </c>
    </row>
    <row r="28" spans="1:11" ht="23" x14ac:dyDescent="0.35">
      <c r="A28" s="142" t="s">
        <v>223</v>
      </c>
      <c r="B28" s="60">
        <v>36810.995047781587</v>
      </c>
      <c r="C28" s="60">
        <v>12129.94747022981</v>
      </c>
      <c r="D28" s="60"/>
      <c r="E28" s="60">
        <v>66563</v>
      </c>
      <c r="F28" s="60">
        <v>136193.37000000002</v>
      </c>
      <c r="G28" s="60">
        <v>266713.24000000005</v>
      </c>
      <c r="H28" s="60">
        <v>48940.942518011398</v>
      </c>
      <c r="I28" s="60">
        <v>333276.24000000005</v>
      </c>
      <c r="J28" s="61">
        <v>-284335.29748198867</v>
      </c>
      <c r="K28" s="149">
        <v>0.14684797967599308</v>
      </c>
    </row>
    <row r="29" spans="1:11" x14ac:dyDescent="0.35">
      <c r="A29" s="142" t="s">
        <v>54</v>
      </c>
      <c r="B29" s="60">
        <v>396440.38570994401</v>
      </c>
      <c r="C29" s="60">
        <v>160021.13397981873</v>
      </c>
      <c r="D29" s="60"/>
      <c r="E29" s="60">
        <v>712716</v>
      </c>
      <c r="F29" s="60">
        <v>520685</v>
      </c>
      <c r="G29" s="60">
        <v>449502</v>
      </c>
      <c r="H29" s="60">
        <v>556461.51968976273</v>
      </c>
      <c r="I29" s="60">
        <v>1162218</v>
      </c>
      <c r="J29" s="61">
        <v>-605756.48031023727</v>
      </c>
      <c r="K29" s="149">
        <v>0.47879272192459826</v>
      </c>
    </row>
    <row r="30" spans="1:11" x14ac:dyDescent="0.35">
      <c r="A30" s="142" t="s">
        <v>53</v>
      </c>
      <c r="B30" s="60">
        <v>412992.14469313255</v>
      </c>
      <c r="C30" s="60">
        <v>140173.62414996052</v>
      </c>
      <c r="D30" s="60"/>
      <c r="E30" s="60">
        <v>325858</v>
      </c>
      <c r="F30" s="60">
        <v>247105</v>
      </c>
      <c r="G30" s="60">
        <v>347834.24318988679</v>
      </c>
      <c r="H30" s="60">
        <v>553165.76884309307</v>
      </c>
      <c r="I30" s="60">
        <v>673692.24318988679</v>
      </c>
      <c r="J30" s="61">
        <v>-120526.47434679372</v>
      </c>
      <c r="K30" s="149">
        <v>0.82109564780483579</v>
      </c>
    </row>
    <row r="31" spans="1:11" x14ac:dyDescent="0.35">
      <c r="A31" s="65" t="s">
        <v>224</v>
      </c>
      <c r="B31" s="66">
        <v>1786936.8923386193</v>
      </c>
      <c r="C31" s="66">
        <v>669559.80849366216</v>
      </c>
      <c r="D31" s="66"/>
      <c r="E31" s="66">
        <v>1986942</v>
      </c>
      <c r="F31" s="66">
        <v>1811109</v>
      </c>
      <c r="G31" s="66">
        <v>2859887.4831898869</v>
      </c>
      <c r="H31" s="66">
        <v>2456496.7008322817</v>
      </c>
      <c r="I31" s="66">
        <v>4846829.4831898874</v>
      </c>
      <c r="J31" s="66">
        <v>-2390332.7823576056</v>
      </c>
      <c r="K31" s="150">
        <v>0.5068254844434027</v>
      </c>
    </row>
    <row r="32" spans="1:11" x14ac:dyDescent="0.35">
      <c r="A32" s="87" t="s">
        <v>43</v>
      </c>
      <c r="B32" s="60"/>
      <c r="C32" s="60"/>
      <c r="D32" s="60"/>
      <c r="E32" s="60">
        <v>4552431.7</v>
      </c>
      <c r="F32" s="60"/>
      <c r="G32" s="61"/>
      <c r="H32" s="60">
        <v>0</v>
      </c>
      <c r="I32" s="60">
        <v>4552431.7</v>
      </c>
      <c r="J32" s="61">
        <v>-4552431.7</v>
      </c>
      <c r="K32" s="64"/>
    </row>
    <row r="33" spans="1:11" ht="15" thickBot="1" x14ac:dyDescent="0.4">
      <c r="A33" s="100" t="s">
        <v>235</v>
      </c>
      <c r="B33" s="101">
        <v>69781880.891317874</v>
      </c>
      <c r="C33" s="101">
        <v>31041012.330681555</v>
      </c>
      <c r="D33" s="101"/>
      <c r="E33" s="101">
        <v>16093946.699999999</v>
      </c>
      <c r="F33" s="101">
        <v>8911628.3399999999</v>
      </c>
      <c r="G33" s="101">
        <v>30344269.270249523</v>
      </c>
      <c r="H33" s="101">
        <v>100822893.22199944</v>
      </c>
      <c r="I33" s="101">
        <v>46438215.970249519</v>
      </c>
      <c r="J33" s="101">
        <v>54384677.251749918</v>
      </c>
      <c r="K33" s="151">
        <v>2.1711190043689723</v>
      </c>
    </row>
    <row r="34" spans="1:11" ht="15" thickBot="1" x14ac:dyDescent="0.4">
      <c r="A34" s="70" t="s">
        <v>236</v>
      </c>
      <c r="B34" s="71">
        <v>71568817.783656493</v>
      </c>
      <c r="C34" s="71">
        <v>31710572.139175218</v>
      </c>
      <c r="D34" s="71">
        <v>0</v>
      </c>
      <c r="E34" s="71">
        <v>18080888.699999999</v>
      </c>
      <c r="F34" s="71">
        <v>10722737.34</v>
      </c>
      <c r="G34" s="71">
        <v>33204156.753439412</v>
      </c>
      <c r="H34" s="71">
        <v>103279389.92283171</v>
      </c>
      <c r="I34" s="71">
        <v>51285045.453439407</v>
      </c>
      <c r="J34" s="71">
        <v>51994344.469392315</v>
      </c>
      <c r="K34" s="152">
        <v>2.0138305232974174</v>
      </c>
    </row>
    <row r="36" spans="1:11" x14ac:dyDescent="0.35">
      <c r="F36" s="86">
        <f>F34+E34</f>
        <v>28803626.039999999</v>
      </c>
    </row>
  </sheetData>
  <mergeCells count="14">
    <mergeCell ref="F4:F5"/>
    <mergeCell ref="G4:G5"/>
    <mergeCell ref="A16:K16"/>
    <mergeCell ref="A25:K25"/>
    <mergeCell ref="A1:K1"/>
    <mergeCell ref="A2:A3"/>
    <mergeCell ref="B2:C2"/>
    <mergeCell ref="E2:G2"/>
    <mergeCell ref="H2:K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E6CA6-AA44-467D-AAAA-BB2C9ABAF479}">
  <dimension ref="A1:K36"/>
  <sheetViews>
    <sheetView workbookViewId="0">
      <selection sqref="A1:K1"/>
    </sheetView>
  </sheetViews>
  <sheetFormatPr defaultRowHeight="14.5" x14ac:dyDescent="0.35"/>
  <cols>
    <col min="1" max="1" width="33.7265625" customWidth="1"/>
    <col min="2" max="2" width="12.7265625" customWidth="1"/>
    <col min="3" max="4" width="11.54296875" customWidth="1"/>
    <col min="5" max="5" width="13.453125" customWidth="1"/>
    <col min="6" max="7" width="13.54296875" customWidth="1"/>
    <col min="8" max="11" width="11.54296875" customWidth="1"/>
  </cols>
  <sheetData>
    <row r="1" spans="1:11" ht="15" thickBot="1" x14ac:dyDescent="0.4">
      <c r="A1" s="160" t="s">
        <v>241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ht="15" thickBot="1" x14ac:dyDescent="0.4">
      <c r="A2" s="163" t="s">
        <v>193</v>
      </c>
      <c r="B2" s="165" t="s">
        <v>194</v>
      </c>
      <c r="C2" s="166"/>
      <c r="D2" s="138"/>
      <c r="E2" s="165" t="s">
        <v>195</v>
      </c>
      <c r="F2" s="166"/>
      <c r="G2" s="167"/>
      <c r="H2" s="165" t="s">
        <v>242</v>
      </c>
      <c r="I2" s="166"/>
      <c r="J2" s="166"/>
      <c r="K2" s="168"/>
    </row>
    <row r="3" spans="1:11" ht="23.5" thickBot="1" x14ac:dyDescent="0.4">
      <c r="A3" s="164"/>
      <c r="B3" s="52" t="s">
        <v>197</v>
      </c>
      <c r="C3" s="136" t="s">
        <v>198</v>
      </c>
      <c r="D3" s="136" t="s">
        <v>198</v>
      </c>
      <c r="E3" s="136" t="s">
        <v>199</v>
      </c>
      <c r="F3" s="136" t="s">
        <v>200</v>
      </c>
      <c r="G3" s="53" t="s">
        <v>201</v>
      </c>
      <c r="H3" s="136" t="s">
        <v>243</v>
      </c>
      <c r="I3" s="136" t="s">
        <v>244</v>
      </c>
      <c r="J3" s="136" t="s">
        <v>245</v>
      </c>
      <c r="K3" s="139" t="s">
        <v>246</v>
      </c>
    </row>
    <row r="4" spans="1:11" x14ac:dyDescent="0.35">
      <c r="A4" s="164" t="s">
        <v>206</v>
      </c>
      <c r="B4" s="153" t="s">
        <v>207</v>
      </c>
      <c r="C4" s="153" t="s">
        <v>208</v>
      </c>
      <c r="D4" s="153" t="s">
        <v>227</v>
      </c>
      <c r="E4" s="153" t="s">
        <v>209</v>
      </c>
      <c r="F4" s="153" t="s">
        <v>210</v>
      </c>
      <c r="G4" s="155" t="s">
        <v>211</v>
      </c>
      <c r="H4" s="136" t="s">
        <v>212</v>
      </c>
      <c r="I4" s="136" t="s">
        <v>213</v>
      </c>
      <c r="J4" s="136" t="s">
        <v>214</v>
      </c>
      <c r="K4" s="139" t="s">
        <v>215</v>
      </c>
    </row>
    <row r="5" spans="1:11" ht="15" thickBot="1" x14ac:dyDescent="0.4">
      <c r="A5" s="169"/>
      <c r="B5" s="154"/>
      <c r="C5" s="154"/>
      <c r="D5" s="154"/>
      <c r="E5" s="154"/>
      <c r="F5" s="154"/>
      <c r="G5" s="156"/>
      <c r="H5" s="137" t="s">
        <v>207</v>
      </c>
      <c r="I5" s="55" t="s">
        <v>226</v>
      </c>
      <c r="J5" s="55" t="s">
        <v>218</v>
      </c>
      <c r="K5" s="140" t="s">
        <v>219</v>
      </c>
    </row>
    <row r="6" spans="1:11" x14ac:dyDescent="0.35">
      <c r="A6" s="57" t="s">
        <v>32</v>
      </c>
      <c r="B6" s="58"/>
      <c r="C6" s="58"/>
      <c r="D6" s="58"/>
      <c r="E6" s="58"/>
      <c r="F6" s="58"/>
      <c r="G6" s="58"/>
      <c r="H6" s="58"/>
      <c r="I6" s="58"/>
      <c r="J6" s="58"/>
      <c r="K6" s="141"/>
    </row>
    <row r="7" spans="1:11" x14ac:dyDescent="0.35">
      <c r="A7" s="142" t="s">
        <v>41</v>
      </c>
      <c r="B7" s="60">
        <v>17350339.024904881</v>
      </c>
      <c r="C7" s="60"/>
      <c r="D7" s="60"/>
      <c r="E7" s="60">
        <v>2325577</v>
      </c>
      <c r="F7" s="60">
        <v>3078824</v>
      </c>
      <c r="G7" s="60">
        <v>15793864.189542534</v>
      </c>
      <c r="H7" s="60">
        <v>17350339.024904881</v>
      </c>
      <c r="I7" s="60">
        <v>5404401</v>
      </c>
      <c r="J7" s="61">
        <v>11945938.024904881</v>
      </c>
      <c r="K7" s="143">
        <v>3.2104092618043851</v>
      </c>
    </row>
    <row r="8" spans="1:11" x14ac:dyDescent="0.35">
      <c r="A8" s="142" t="s">
        <v>25</v>
      </c>
      <c r="B8" s="60">
        <v>3275291.0474548717</v>
      </c>
      <c r="C8" s="60"/>
      <c r="D8" s="60"/>
      <c r="E8" s="60">
        <v>1990009</v>
      </c>
      <c r="F8" s="60">
        <v>1312052</v>
      </c>
      <c r="G8" s="60">
        <v>1687601.1259474324</v>
      </c>
      <c r="H8" s="60">
        <v>3275291.0474548717</v>
      </c>
      <c r="I8" s="60">
        <v>3302061</v>
      </c>
      <c r="J8" s="61">
        <v>-26769.952545128297</v>
      </c>
      <c r="K8" s="143">
        <v>0.99189295638538222</v>
      </c>
    </row>
    <row r="9" spans="1:11" x14ac:dyDescent="0.35">
      <c r="A9" s="142" t="s">
        <v>36</v>
      </c>
      <c r="B9" s="62">
        <v>1385467.7107830159</v>
      </c>
      <c r="C9" s="62"/>
      <c r="D9" s="62"/>
      <c r="E9" s="62">
        <v>749640</v>
      </c>
      <c r="F9" s="60">
        <v>335465</v>
      </c>
      <c r="G9" s="62">
        <v>752328.55866418919</v>
      </c>
      <c r="H9" s="60">
        <v>1385467.7107830159</v>
      </c>
      <c r="I9" s="60">
        <v>1085105</v>
      </c>
      <c r="J9" s="63">
        <v>300362.71078301594</v>
      </c>
      <c r="K9" s="144">
        <v>1.276805203904706</v>
      </c>
    </row>
    <row r="10" spans="1:11" x14ac:dyDescent="0.35">
      <c r="A10" s="142" t="s">
        <v>42</v>
      </c>
      <c r="B10" s="62">
        <v>794043.85832221271</v>
      </c>
      <c r="C10" s="62"/>
      <c r="D10" s="62"/>
      <c r="E10" s="62">
        <v>383545</v>
      </c>
      <c r="F10" s="60">
        <v>57015</v>
      </c>
      <c r="G10" s="62">
        <v>210571.73</v>
      </c>
      <c r="H10" s="60">
        <v>794043.85832221271</v>
      </c>
      <c r="I10" s="60">
        <v>440560</v>
      </c>
      <c r="J10" s="63">
        <v>353483.85832221271</v>
      </c>
      <c r="K10" s="144">
        <v>1.8023512309837768</v>
      </c>
    </row>
    <row r="11" spans="1:11" x14ac:dyDescent="0.35">
      <c r="A11" s="142" t="s">
        <v>51</v>
      </c>
      <c r="B11" s="62">
        <v>679404.35774516955</v>
      </c>
      <c r="C11" s="62"/>
      <c r="D11" s="62"/>
      <c r="E11" s="62">
        <v>296387</v>
      </c>
      <c r="F11" s="60">
        <v>331102</v>
      </c>
      <c r="G11" s="62">
        <v>344176.4</v>
      </c>
      <c r="H11" s="60">
        <v>679404.35774516955</v>
      </c>
      <c r="I11" s="60">
        <v>627489</v>
      </c>
      <c r="J11" s="63">
        <v>51915.357745169546</v>
      </c>
      <c r="K11" s="144">
        <v>1.0827350881771147</v>
      </c>
    </row>
    <row r="12" spans="1:11" x14ac:dyDescent="0.35">
      <c r="A12" s="142" t="s">
        <v>52</v>
      </c>
      <c r="B12" s="62">
        <v>985768.53093337093</v>
      </c>
      <c r="C12" s="62"/>
      <c r="D12" s="62"/>
      <c r="E12" s="62">
        <v>403466</v>
      </c>
      <c r="F12" s="60">
        <v>252439</v>
      </c>
      <c r="G12" s="62">
        <v>432324.75</v>
      </c>
      <c r="H12" s="60">
        <v>985768.53093337093</v>
      </c>
      <c r="I12" s="60">
        <v>655905</v>
      </c>
      <c r="J12" s="63">
        <v>329863.53093337093</v>
      </c>
      <c r="K12" s="144">
        <v>1.5029135788465875</v>
      </c>
    </row>
    <row r="13" spans="1:11" x14ac:dyDescent="0.35">
      <c r="A13" s="142" t="s">
        <v>229</v>
      </c>
      <c r="B13" s="62">
        <v>0</v>
      </c>
      <c r="C13" s="62"/>
      <c r="D13" s="62"/>
      <c r="E13" s="62">
        <v>197133</v>
      </c>
      <c r="F13" s="60">
        <v>0</v>
      </c>
      <c r="G13" s="62">
        <v>0</v>
      </c>
      <c r="H13" s="60">
        <v>0</v>
      </c>
      <c r="I13" s="60">
        <v>197133</v>
      </c>
      <c r="J13" s="63">
        <v>-197133</v>
      </c>
      <c r="K13" s="144">
        <v>0</v>
      </c>
    </row>
    <row r="14" spans="1:11" x14ac:dyDescent="0.35">
      <c r="A14" s="142" t="s">
        <v>24</v>
      </c>
      <c r="B14" s="62">
        <v>11057.640935322785</v>
      </c>
      <c r="C14" s="62"/>
      <c r="D14" s="62"/>
      <c r="E14" s="62">
        <v>15000</v>
      </c>
      <c r="F14" s="60">
        <v>0</v>
      </c>
      <c r="G14" s="62">
        <v>0</v>
      </c>
      <c r="H14" s="60">
        <v>11057.640935322785</v>
      </c>
      <c r="I14" s="60">
        <v>15000</v>
      </c>
      <c r="J14" s="63">
        <v>-3942.3590646772154</v>
      </c>
      <c r="K14" s="144">
        <v>0.73717606235485234</v>
      </c>
    </row>
    <row r="15" spans="1:11" x14ac:dyDescent="0.35">
      <c r="A15" s="65" t="s">
        <v>33</v>
      </c>
      <c r="B15" s="66">
        <v>24481372.17107885</v>
      </c>
      <c r="C15" s="66">
        <v>0</v>
      </c>
      <c r="D15" s="66"/>
      <c r="E15" s="66">
        <v>6360757</v>
      </c>
      <c r="F15" s="66">
        <v>5366897</v>
      </c>
      <c r="G15" s="66">
        <v>19220866.754154153</v>
      </c>
      <c r="H15" s="66">
        <v>24481372.17107885</v>
      </c>
      <c r="I15" s="66">
        <v>11727654</v>
      </c>
      <c r="J15" s="66">
        <v>12753718.171078842</v>
      </c>
      <c r="K15" s="145">
        <v>2.0874909995706599</v>
      </c>
    </row>
    <row r="16" spans="1:11" x14ac:dyDescent="0.35">
      <c r="A16" s="157"/>
      <c r="B16" s="158"/>
      <c r="C16" s="158"/>
      <c r="D16" s="158"/>
      <c r="E16" s="158"/>
      <c r="F16" s="158"/>
      <c r="G16" s="158"/>
      <c r="H16" s="158"/>
      <c r="I16" s="158"/>
      <c r="J16" s="158"/>
      <c r="K16" s="159"/>
    </row>
    <row r="17" spans="1:11" x14ac:dyDescent="0.35">
      <c r="A17" s="67" t="s">
        <v>34</v>
      </c>
      <c r="B17" s="68"/>
      <c r="C17" s="68"/>
      <c r="D17" s="68"/>
      <c r="E17" s="68"/>
      <c r="F17" s="68"/>
      <c r="G17" s="68"/>
      <c r="H17" s="68"/>
      <c r="I17" s="68"/>
      <c r="J17" s="68"/>
      <c r="K17" s="146"/>
    </row>
    <row r="18" spans="1:11" x14ac:dyDescent="0.35">
      <c r="A18" s="142" t="s">
        <v>39</v>
      </c>
      <c r="B18" s="60">
        <v>4945998.7572774328</v>
      </c>
      <c r="C18" s="60"/>
      <c r="D18" s="60"/>
      <c r="E18" s="60">
        <v>1631815</v>
      </c>
      <c r="F18" s="60">
        <v>822430</v>
      </c>
      <c r="G18" s="60">
        <v>792923.59852036834</v>
      </c>
      <c r="H18" s="60">
        <v>4945998.7572774328</v>
      </c>
      <c r="I18" s="60">
        <v>2454245</v>
      </c>
      <c r="J18" s="61">
        <v>2491753.7572774328</v>
      </c>
      <c r="K18" s="143">
        <v>2.0152832163363614</v>
      </c>
    </row>
    <row r="19" spans="1:11" x14ac:dyDescent="0.35">
      <c r="A19" s="142" t="s">
        <v>192</v>
      </c>
      <c r="B19" s="60">
        <v>8184156.7425643392</v>
      </c>
      <c r="C19" s="60"/>
      <c r="D19" s="60"/>
      <c r="E19" s="60">
        <v>1486278</v>
      </c>
      <c r="F19" s="60">
        <v>886427.54</v>
      </c>
      <c r="G19" s="60">
        <v>7860302.0339000002</v>
      </c>
      <c r="H19" s="60">
        <v>8184156.7425643392</v>
      </c>
      <c r="I19" s="60">
        <v>2372705.54</v>
      </c>
      <c r="J19" s="61">
        <v>5811451.2025643392</v>
      </c>
      <c r="K19" s="143">
        <v>3.4492930557933197</v>
      </c>
    </row>
    <row r="20" spans="1:11" x14ac:dyDescent="0.35">
      <c r="A20" s="142" t="s">
        <v>40</v>
      </c>
      <c r="B20" s="60">
        <v>2179610.7891850071</v>
      </c>
      <c r="C20" s="60"/>
      <c r="D20" s="60"/>
      <c r="E20" s="60">
        <v>301422</v>
      </c>
      <c r="F20" s="60">
        <v>617081</v>
      </c>
      <c r="G20" s="60">
        <v>617081</v>
      </c>
      <c r="H20" s="60">
        <v>2179610.7891850071</v>
      </c>
      <c r="I20" s="60">
        <v>918503</v>
      </c>
      <c r="J20" s="61">
        <v>1261107.7891850071</v>
      </c>
      <c r="K20" s="143">
        <v>2.3730034514694096</v>
      </c>
    </row>
    <row r="21" spans="1:11" x14ac:dyDescent="0.35">
      <c r="A21" s="142" t="s">
        <v>50</v>
      </c>
      <c r="B21" s="60">
        <v>1098075.3693632782</v>
      </c>
      <c r="C21" s="60"/>
      <c r="D21" s="60"/>
      <c r="E21" s="60">
        <v>416279</v>
      </c>
      <c r="F21" s="60">
        <v>163534.46</v>
      </c>
      <c r="G21" s="60">
        <v>312186.3</v>
      </c>
      <c r="H21" s="60">
        <v>1098075.3693632782</v>
      </c>
      <c r="I21" s="60">
        <v>579813.46</v>
      </c>
      <c r="J21" s="61">
        <v>518261.90936327819</v>
      </c>
      <c r="K21" s="143">
        <v>1.8938424943830696</v>
      </c>
    </row>
    <row r="22" spans="1:11" x14ac:dyDescent="0.35">
      <c r="A22" s="142" t="s">
        <v>228</v>
      </c>
      <c r="B22" s="60">
        <v>1573075.9155264893</v>
      </c>
      <c r="C22" s="60"/>
      <c r="D22" s="60"/>
      <c r="E22" s="60">
        <v>291681</v>
      </c>
      <c r="F22" s="60">
        <v>268902</v>
      </c>
      <c r="G22" s="60">
        <v>1205278.767</v>
      </c>
      <c r="H22" s="60">
        <v>1573075.9155264893</v>
      </c>
      <c r="I22" s="60">
        <v>560583</v>
      </c>
      <c r="J22" s="61">
        <v>1012492.9155264893</v>
      </c>
      <c r="K22" s="143">
        <v>2.8061427398377927</v>
      </c>
    </row>
    <row r="23" spans="1:11" x14ac:dyDescent="0.35">
      <c r="A23" s="142" t="s">
        <v>220</v>
      </c>
      <c r="B23" s="60">
        <v>2368961.9688668041</v>
      </c>
      <c r="C23" s="60"/>
      <c r="D23" s="60"/>
      <c r="E23" s="60">
        <v>1053283</v>
      </c>
      <c r="F23" s="60">
        <v>786356.34</v>
      </c>
      <c r="G23" s="60">
        <v>335630.81667499768</v>
      </c>
      <c r="H23" s="60">
        <v>2368961.9688668041</v>
      </c>
      <c r="I23" s="60">
        <v>1839639.3399999999</v>
      </c>
      <c r="J23" s="61">
        <v>529322.6288668043</v>
      </c>
      <c r="K23" s="143">
        <v>1.2877317403240596</v>
      </c>
    </row>
    <row r="24" spans="1:11" x14ac:dyDescent="0.35">
      <c r="A24" s="65" t="s">
        <v>35</v>
      </c>
      <c r="B24" s="66">
        <v>20349879.54278335</v>
      </c>
      <c r="C24" s="66">
        <v>0</v>
      </c>
      <c r="D24" s="66"/>
      <c r="E24" s="66">
        <v>5180758</v>
      </c>
      <c r="F24" s="66">
        <v>3544731.34</v>
      </c>
      <c r="G24" s="66">
        <v>11123402.516095368</v>
      </c>
      <c r="H24" s="66">
        <v>20349879.54278335</v>
      </c>
      <c r="I24" s="66">
        <v>8725489.3399999999</v>
      </c>
      <c r="J24" s="66">
        <v>11624390.20278335</v>
      </c>
      <c r="K24" s="145">
        <v>2.3322336146230795</v>
      </c>
    </row>
    <row r="25" spans="1:11" x14ac:dyDescent="0.35">
      <c r="A25" s="157"/>
      <c r="B25" s="158"/>
      <c r="C25" s="158"/>
      <c r="D25" s="158"/>
      <c r="E25" s="158"/>
      <c r="F25" s="158"/>
      <c r="G25" s="158"/>
      <c r="H25" s="158"/>
      <c r="I25" s="158"/>
      <c r="J25" s="158"/>
      <c r="K25" s="159"/>
    </row>
    <row r="26" spans="1:11" x14ac:dyDescent="0.35">
      <c r="A26" s="67" t="s">
        <v>221</v>
      </c>
      <c r="B26" s="68"/>
      <c r="C26" s="68"/>
      <c r="D26" s="68"/>
      <c r="E26" s="68"/>
      <c r="F26" s="68"/>
      <c r="G26" s="68"/>
      <c r="H26" s="68"/>
      <c r="I26" s="68"/>
      <c r="J26" s="68"/>
      <c r="K26" s="146"/>
    </row>
    <row r="27" spans="1:11" ht="23" x14ac:dyDescent="0.35">
      <c r="A27" s="142" t="s">
        <v>222</v>
      </c>
      <c r="B27" s="60">
        <v>572979.2036778999</v>
      </c>
      <c r="C27" s="60"/>
      <c r="D27" s="60"/>
      <c r="E27" s="60">
        <v>881805</v>
      </c>
      <c r="F27" s="60">
        <v>907125.63</v>
      </c>
      <c r="G27" s="60">
        <v>1795838</v>
      </c>
      <c r="H27" s="60">
        <v>572979.2036778999</v>
      </c>
      <c r="I27" s="60">
        <v>1788930.63</v>
      </c>
      <c r="J27" s="61">
        <v>-1215951.4263221</v>
      </c>
      <c r="K27" s="143">
        <v>0.32029146019926996</v>
      </c>
    </row>
    <row r="28" spans="1:11" ht="23" x14ac:dyDescent="0.35">
      <c r="A28" s="142" t="s">
        <v>223</v>
      </c>
      <c r="B28" s="60">
        <v>28403.612266747885</v>
      </c>
      <c r="C28" s="60"/>
      <c r="D28" s="60"/>
      <c r="E28" s="60">
        <v>66563</v>
      </c>
      <c r="F28" s="60">
        <v>136193.37000000002</v>
      </c>
      <c r="G28" s="60">
        <v>266713.24000000005</v>
      </c>
      <c r="H28" s="60">
        <v>28403.612266747885</v>
      </c>
      <c r="I28" s="60">
        <v>202756.37000000002</v>
      </c>
      <c r="J28" s="61">
        <v>-174352.75773325213</v>
      </c>
      <c r="K28" s="143">
        <v>0.14008739782995661</v>
      </c>
    </row>
    <row r="29" spans="1:11" x14ac:dyDescent="0.35">
      <c r="A29" s="142" t="s">
        <v>54</v>
      </c>
      <c r="B29" s="60">
        <v>239633.39421015757</v>
      </c>
      <c r="C29" s="60"/>
      <c r="D29" s="60"/>
      <c r="E29" s="60">
        <v>712716</v>
      </c>
      <c r="F29" s="60">
        <v>520685</v>
      </c>
      <c r="G29" s="60">
        <v>449502</v>
      </c>
      <c r="H29" s="60">
        <v>239633.39421015757</v>
      </c>
      <c r="I29" s="60">
        <v>1233401</v>
      </c>
      <c r="J29" s="61">
        <v>-993767.60578984243</v>
      </c>
      <c r="K29" s="143">
        <v>0.19428668714404931</v>
      </c>
    </row>
    <row r="30" spans="1:11" x14ac:dyDescent="0.35">
      <c r="A30" s="142" t="s">
        <v>53</v>
      </c>
      <c r="B30" s="60">
        <v>245289.19263581693</v>
      </c>
      <c r="C30" s="60"/>
      <c r="D30" s="60"/>
      <c r="E30" s="60">
        <v>325858</v>
      </c>
      <c r="F30" s="60">
        <v>247105</v>
      </c>
      <c r="G30" s="60">
        <v>347834.24318988679</v>
      </c>
      <c r="H30" s="60">
        <v>245289.19263581693</v>
      </c>
      <c r="I30" s="60">
        <v>572963</v>
      </c>
      <c r="J30" s="61">
        <v>-327673.80736418307</v>
      </c>
      <c r="K30" s="143">
        <v>0.42810651409570416</v>
      </c>
    </row>
    <row r="31" spans="1:11" x14ac:dyDescent="0.35">
      <c r="A31" s="65" t="s">
        <v>224</v>
      </c>
      <c r="B31" s="66">
        <v>1086305.4027906223</v>
      </c>
      <c r="C31" s="66">
        <v>0</v>
      </c>
      <c r="D31" s="66"/>
      <c r="E31" s="66">
        <v>1986942</v>
      </c>
      <c r="F31" s="66">
        <v>1811109</v>
      </c>
      <c r="G31" s="66">
        <v>2859887.4831898869</v>
      </c>
      <c r="H31" s="66">
        <v>1086305.4027906223</v>
      </c>
      <c r="I31" s="66">
        <v>3798051</v>
      </c>
      <c r="J31" s="66">
        <v>-2711745.5972093777</v>
      </c>
      <c r="K31" s="145">
        <v>0.28601653921725179</v>
      </c>
    </row>
    <row r="32" spans="1:11" x14ac:dyDescent="0.35">
      <c r="A32" s="87" t="s">
        <v>43</v>
      </c>
      <c r="B32" s="60"/>
      <c r="C32" s="60"/>
      <c r="D32" s="60"/>
      <c r="E32" s="60">
        <v>4552431.7</v>
      </c>
      <c r="F32" s="60"/>
      <c r="G32" s="61"/>
      <c r="H32" s="60">
        <v>0</v>
      </c>
      <c r="I32" s="60">
        <v>4552431.7</v>
      </c>
      <c r="J32" s="61">
        <v>-4552431.7</v>
      </c>
      <c r="K32" s="143"/>
    </row>
    <row r="33" spans="1:11" ht="15" thickBot="1" x14ac:dyDescent="0.4">
      <c r="A33" s="100" t="s">
        <v>235</v>
      </c>
      <c r="B33" s="101">
        <v>44831251.713862196</v>
      </c>
      <c r="C33" s="101">
        <v>0</v>
      </c>
      <c r="D33" s="101"/>
      <c r="E33" s="101">
        <v>16093946.699999999</v>
      </c>
      <c r="F33" s="101">
        <v>8911628.3399999999</v>
      </c>
      <c r="G33" s="101">
        <v>30344269.270249523</v>
      </c>
      <c r="H33" s="101">
        <v>44831251.713862196</v>
      </c>
      <c r="I33" s="101">
        <v>25005575.039999999</v>
      </c>
      <c r="J33" s="101">
        <v>19825676.673862193</v>
      </c>
      <c r="K33" s="147">
        <v>1.7928502600779301</v>
      </c>
    </row>
    <row r="34" spans="1:11" ht="15" thickBot="1" x14ac:dyDescent="0.4">
      <c r="A34" s="70" t="s">
        <v>236</v>
      </c>
      <c r="B34" s="71">
        <v>45917557.116652817</v>
      </c>
      <c r="C34" s="71">
        <v>0</v>
      </c>
      <c r="D34" s="71">
        <v>0</v>
      </c>
      <c r="E34" s="71">
        <v>18080888.699999999</v>
      </c>
      <c r="F34" s="71">
        <v>10722737.34</v>
      </c>
      <c r="G34" s="71">
        <v>33204156.753439412</v>
      </c>
      <c r="H34" s="71">
        <v>45917557.116652817</v>
      </c>
      <c r="I34" s="71">
        <v>28803626.039999999</v>
      </c>
      <c r="J34" s="71">
        <v>17113931.076652814</v>
      </c>
      <c r="K34" s="148">
        <v>1.5941589108567951</v>
      </c>
    </row>
    <row r="36" spans="1:11" x14ac:dyDescent="0.35">
      <c r="F36" s="86">
        <f>F34+E34</f>
        <v>28803626.039999999</v>
      </c>
    </row>
  </sheetData>
  <mergeCells count="14">
    <mergeCell ref="F4:F5"/>
    <mergeCell ref="G4:G5"/>
    <mergeCell ref="A16:K16"/>
    <mergeCell ref="A25:K25"/>
    <mergeCell ref="A1:K1"/>
    <mergeCell ref="A2:A3"/>
    <mergeCell ref="B2:C2"/>
    <mergeCell ref="E2:G2"/>
    <mergeCell ref="H2:K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54CAE-3010-4FA7-ABB6-A9138CEB48F1}">
  <sheetPr codeName="Sheet1">
    <pageSetUpPr fitToPage="1"/>
  </sheetPr>
  <dimension ref="A1:R35"/>
  <sheetViews>
    <sheetView zoomScale="80" zoomScaleNormal="80" workbookViewId="0">
      <selection sqref="A1:O1"/>
    </sheetView>
  </sheetViews>
  <sheetFormatPr defaultRowHeight="14.5" x14ac:dyDescent="0.35"/>
  <cols>
    <col min="1" max="1" width="40.1796875" customWidth="1"/>
    <col min="2" max="2" width="17.7265625" customWidth="1"/>
    <col min="3" max="3" width="15.81640625" customWidth="1"/>
    <col min="4" max="4" width="15" customWidth="1"/>
    <col min="5" max="5" width="14.7265625" customWidth="1"/>
    <col min="6" max="6" width="14.81640625" customWidth="1"/>
    <col min="7" max="9" width="15.7265625" customWidth="1"/>
    <col min="10" max="10" width="18.26953125" customWidth="1"/>
    <col min="11" max="11" width="11.26953125" customWidth="1"/>
    <col min="12" max="12" width="15.453125" customWidth="1"/>
    <col min="13" max="13" width="21" style="99" customWidth="1"/>
    <col min="14" max="15" width="19.1796875" style="99" customWidth="1"/>
    <col min="18" max="18" width="13.453125" customWidth="1"/>
  </cols>
  <sheetData>
    <row r="1" spans="1:18" ht="31.5" customHeight="1" thickBot="1" x14ac:dyDescent="0.4">
      <c r="A1" s="170" t="s">
        <v>240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2"/>
      <c r="P1" s="1"/>
    </row>
    <row r="2" spans="1:18" ht="51.75" customHeight="1" x14ac:dyDescent="0.35">
      <c r="A2" s="188"/>
      <c r="B2" s="111" t="s">
        <v>0</v>
      </c>
      <c r="C2" s="191" t="s">
        <v>1</v>
      </c>
      <c r="D2" s="192"/>
      <c r="E2" s="111" t="s">
        <v>2</v>
      </c>
      <c r="F2" s="191" t="s">
        <v>3</v>
      </c>
      <c r="G2" s="193"/>
      <c r="H2" s="193"/>
      <c r="I2" s="192"/>
      <c r="J2" s="112" t="s">
        <v>4</v>
      </c>
      <c r="K2" s="173" t="s">
        <v>5</v>
      </c>
      <c r="L2" s="173"/>
      <c r="M2" s="113" t="s">
        <v>45</v>
      </c>
      <c r="N2" s="173" t="s">
        <v>237</v>
      </c>
      <c r="O2" s="174"/>
      <c r="P2" s="1"/>
    </row>
    <row r="3" spans="1:18" ht="63" customHeight="1" x14ac:dyDescent="0.35">
      <c r="A3" s="189"/>
      <c r="B3" s="107" t="s">
        <v>6</v>
      </c>
      <c r="C3" s="107" t="s">
        <v>7</v>
      </c>
      <c r="D3" s="107" t="s">
        <v>8</v>
      </c>
      <c r="E3" s="107" t="s">
        <v>9</v>
      </c>
      <c r="F3" s="107" t="s">
        <v>10</v>
      </c>
      <c r="G3" s="107" t="s">
        <v>8</v>
      </c>
      <c r="H3" s="107" t="s">
        <v>11</v>
      </c>
      <c r="I3" s="107" t="s">
        <v>12</v>
      </c>
      <c r="J3" s="107" t="s">
        <v>13</v>
      </c>
      <c r="K3" s="175" t="s">
        <v>14</v>
      </c>
      <c r="L3" s="175" t="s">
        <v>15</v>
      </c>
      <c r="M3" s="194" t="s">
        <v>16</v>
      </c>
      <c r="N3" s="175" t="s">
        <v>238</v>
      </c>
      <c r="O3" s="177" t="s">
        <v>239</v>
      </c>
      <c r="P3" s="1"/>
    </row>
    <row r="4" spans="1:18" s="4" customFormat="1" ht="27" customHeight="1" x14ac:dyDescent="0.35">
      <c r="A4" s="190"/>
      <c r="B4" s="2" t="s">
        <v>17</v>
      </c>
      <c r="C4" s="2" t="s">
        <v>18</v>
      </c>
      <c r="D4" s="2" t="s">
        <v>18</v>
      </c>
      <c r="E4" s="2" t="s">
        <v>17</v>
      </c>
      <c r="F4" s="2" t="s">
        <v>18</v>
      </c>
      <c r="G4" s="2" t="s">
        <v>18</v>
      </c>
      <c r="H4" s="2" t="s">
        <v>19</v>
      </c>
      <c r="I4" s="2" t="s">
        <v>19</v>
      </c>
      <c r="J4" s="2" t="s">
        <v>20</v>
      </c>
      <c r="K4" s="176"/>
      <c r="L4" s="176"/>
      <c r="M4" s="195"/>
      <c r="N4" s="176"/>
      <c r="O4" s="178"/>
      <c r="P4" s="3"/>
      <c r="Q4" s="29" t="s">
        <v>49</v>
      </c>
      <c r="R4" s="4" t="s">
        <v>48</v>
      </c>
    </row>
    <row r="5" spans="1:18" ht="18" customHeight="1" x14ac:dyDescent="0.35">
      <c r="A5" s="179" t="s">
        <v>32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1"/>
      <c r="P5" s="1"/>
    </row>
    <row r="6" spans="1:18" ht="18" customHeight="1" x14ac:dyDescent="0.35">
      <c r="A6" s="72" t="s">
        <v>41</v>
      </c>
      <c r="B6" s="126">
        <f>C6/R6</f>
        <v>0.87714798312763909</v>
      </c>
      <c r="C6" s="5">
        <v>3945002</v>
      </c>
      <c r="D6" s="6">
        <v>68277690</v>
      </c>
      <c r="E6" s="13">
        <f>F6/C6</f>
        <v>0.79636765710131452</v>
      </c>
      <c r="F6" s="11">
        <v>3141672</v>
      </c>
      <c r="G6" s="11">
        <v>52172660</v>
      </c>
      <c r="H6" s="18">
        <f t="shared" ref="H6:I8" si="0">$J6/(F6)</f>
        <v>1.7202308197673086</v>
      </c>
      <c r="I6" s="18">
        <f t="shared" si="0"/>
        <v>0.1035868403106148</v>
      </c>
      <c r="J6" s="133">
        <v>5404401</v>
      </c>
      <c r="K6" s="5">
        <v>28144</v>
      </c>
      <c r="L6" s="14" t="s">
        <v>21</v>
      </c>
      <c r="M6" s="108">
        <f>D6/C6</f>
        <v>17.307390465201284</v>
      </c>
      <c r="N6" s="14"/>
      <c r="O6" s="97"/>
      <c r="P6" s="1"/>
      <c r="Q6" s="4" t="s">
        <v>46</v>
      </c>
      <c r="R6" s="17">
        <v>4497533</v>
      </c>
    </row>
    <row r="7" spans="1:18" ht="19" customHeight="1" x14ac:dyDescent="0.35">
      <c r="A7" s="72" t="s">
        <v>25</v>
      </c>
      <c r="B7" s="126">
        <f>C7/R7</f>
        <v>1.0354869935044173</v>
      </c>
      <c r="C7" s="5">
        <v>709233</v>
      </c>
      <c r="D7" s="6">
        <v>9105305</v>
      </c>
      <c r="E7" s="13">
        <f>F7/C7</f>
        <v>1.0469338003166802</v>
      </c>
      <c r="F7" s="11">
        <v>742520</v>
      </c>
      <c r="G7" s="11">
        <v>9537892</v>
      </c>
      <c r="H7" s="18">
        <f t="shared" si="0"/>
        <v>4.4471004148036419</v>
      </c>
      <c r="I7" s="18">
        <f t="shared" si="0"/>
        <v>0.3462044862743256</v>
      </c>
      <c r="J7" s="133">
        <v>3302061</v>
      </c>
      <c r="K7" s="5">
        <v>9284</v>
      </c>
      <c r="L7" s="14" t="s">
        <v>21</v>
      </c>
      <c r="M7" s="108">
        <f t="shared" ref="M7:M13" si="1">D7/C7</f>
        <v>12.838242157372823</v>
      </c>
      <c r="N7" s="5">
        <v>17612984.085225616</v>
      </c>
      <c r="O7" s="119">
        <v>172335012.30790013</v>
      </c>
      <c r="P7" s="1"/>
      <c r="Q7" s="4" t="s">
        <v>46</v>
      </c>
      <c r="R7" s="17">
        <v>684927</v>
      </c>
    </row>
    <row r="8" spans="1:18" ht="18" customHeight="1" x14ac:dyDescent="0.35">
      <c r="A8" s="72" t="s">
        <v>36</v>
      </c>
      <c r="B8" s="126">
        <f>C8/R8</f>
        <v>0.95077175890603904</v>
      </c>
      <c r="C8" s="5">
        <v>324004</v>
      </c>
      <c r="D8" s="6">
        <v>4229641</v>
      </c>
      <c r="E8" s="7">
        <f>F8/C8</f>
        <v>0.94451611708497429</v>
      </c>
      <c r="F8" s="11">
        <v>306027</v>
      </c>
      <c r="G8" s="11">
        <v>3987710</v>
      </c>
      <c r="H8" s="18">
        <f t="shared" si="0"/>
        <v>3.5457819081322888</v>
      </c>
      <c r="I8" s="18">
        <f t="shared" si="0"/>
        <v>0.27211231508810824</v>
      </c>
      <c r="J8" s="133">
        <v>1085105</v>
      </c>
      <c r="K8" s="5">
        <v>4746</v>
      </c>
      <c r="L8" s="14" t="s">
        <v>22</v>
      </c>
      <c r="M8" s="108">
        <f t="shared" si="1"/>
        <v>13.054286366834978</v>
      </c>
      <c r="N8" s="5">
        <v>9449766.0798375867</v>
      </c>
      <c r="O8" s="119">
        <v>93124374.400708556</v>
      </c>
      <c r="P8" s="1"/>
      <c r="Q8" s="4" t="s">
        <v>46</v>
      </c>
      <c r="R8" s="17">
        <v>340780</v>
      </c>
    </row>
    <row r="9" spans="1:18" ht="18" customHeight="1" x14ac:dyDescent="0.35">
      <c r="A9" s="72" t="s">
        <v>42</v>
      </c>
      <c r="B9" s="126">
        <f>C9/R9</f>
        <v>1.0001023368080797</v>
      </c>
      <c r="C9" s="11">
        <v>283407</v>
      </c>
      <c r="D9" s="12">
        <v>2407528</v>
      </c>
      <c r="E9" s="13">
        <f t="shared" ref="E9" si="2">F9/C9</f>
        <v>0.87208855109436256</v>
      </c>
      <c r="F9" s="11">
        <v>247156</v>
      </c>
      <c r="G9" s="11">
        <v>2104170</v>
      </c>
      <c r="H9" s="19">
        <f t="shared" ref="H9:H10" si="3">$J9/(F9)</f>
        <v>1.7825179239023128</v>
      </c>
      <c r="I9" s="19">
        <f t="shared" ref="I9:I10" si="4">$J9/(G9)</f>
        <v>0.20937471782222919</v>
      </c>
      <c r="J9" s="133">
        <v>440560</v>
      </c>
      <c r="K9" s="5">
        <v>12544</v>
      </c>
      <c r="L9" s="14" t="s">
        <v>47</v>
      </c>
      <c r="M9" s="108">
        <f t="shared" si="1"/>
        <v>8.4949489603291379</v>
      </c>
      <c r="N9" s="5">
        <v>45445716.950933613</v>
      </c>
      <c r="O9" s="119">
        <v>440400674.5718537</v>
      </c>
      <c r="P9" s="1"/>
      <c r="Q9" s="4" t="s">
        <v>46</v>
      </c>
      <c r="R9" s="17">
        <v>283378</v>
      </c>
    </row>
    <row r="10" spans="1:18" ht="18" customHeight="1" x14ac:dyDescent="0.35">
      <c r="A10" s="73" t="s">
        <v>51</v>
      </c>
      <c r="B10" s="126">
        <f>C10/R10</f>
        <v>1.1175230920993633</v>
      </c>
      <c r="C10" s="15">
        <v>199384</v>
      </c>
      <c r="D10" s="12">
        <v>1753306</v>
      </c>
      <c r="E10" s="13">
        <f t="shared" ref="E10:E13" si="5">F10/C10</f>
        <v>1</v>
      </c>
      <c r="F10" s="15">
        <v>199384</v>
      </c>
      <c r="G10" s="15">
        <v>1753306.0000000002</v>
      </c>
      <c r="H10" s="20">
        <f t="shared" si="3"/>
        <v>3.1471381856116838</v>
      </c>
      <c r="I10" s="20">
        <f t="shared" si="4"/>
        <v>0.35788903933483368</v>
      </c>
      <c r="J10" s="133">
        <v>627489</v>
      </c>
      <c r="K10" s="16">
        <f>16868+1172</f>
        <v>18040</v>
      </c>
      <c r="L10" s="14" t="s">
        <v>47</v>
      </c>
      <c r="M10" s="108">
        <f t="shared" si="1"/>
        <v>8.7936143321430009</v>
      </c>
      <c r="N10" s="5">
        <v>39009779.757802807</v>
      </c>
      <c r="O10" s="120">
        <v>343038678.86446798</v>
      </c>
      <c r="P10" s="1"/>
      <c r="Q10" s="4" t="s">
        <v>46</v>
      </c>
      <c r="R10" s="17">
        <v>178416</v>
      </c>
    </row>
    <row r="11" spans="1:18" ht="18" customHeight="1" x14ac:dyDescent="0.35">
      <c r="A11" s="72" t="s">
        <v>52</v>
      </c>
      <c r="B11" s="126">
        <f t="shared" ref="B11:B13" si="6">C11/R11</f>
        <v>1.176419091967404</v>
      </c>
      <c r="C11" s="5">
        <v>252636</v>
      </c>
      <c r="D11" s="6">
        <v>4547448</v>
      </c>
      <c r="E11" s="7">
        <f>F11/C11</f>
        <v>0.65</v>
      </c>
      <c r="F11" s="11">
        <v>164213.4</v>
      </c>
      <c r="G11" s="11">
        <v>2955841.1999999997</v>
      </c>
      <c r="H11" s="18">
        <f>$J11/(F11)</f>
        <v>3.9942233703217886</v>
      </c>
      <c r="I11" s="18">
        <f>$J11/(G11)</f>
        <v>0.2219012983512105</v>
      </c>
      <c r="J11" s="133">
        <v>655905</v>
      </c>
      <c r="K11" s="5">
        <v>695</v>
      </c>
      <c r="L11" s="14" t="s">
        <v>21</v>
      </c>
      <c r="M11" s="108">
        <f t="shared" si="1"/>
        <v>18</v>
      </c>
      <c r="N11" s="5"/>
      <c r="O11" s="119"/>
      <c r="P11" s="1"/>
      <c r="Q11" s="4" t="s">
        <v>46</v>
      </c>
      <c r="R11" s="17">
        <v>214750</v>
      </c>
    </row>
    <row r="12" spans="1:18" ht="18" customHeight="1" x14ac:dyDescent="0.35">
      <c r="A12" s="72" t="s">
        <v>229</v>
      </c>
      <c r="B12" s="126"/>
      <c r="C12" s="5"/>
      <c r="D12" s="6"/>
      <c r="E12" s="7"/>
      <c r="F12" s="11">
        <v>0</v>
      </c>
      <c r="G12" s="11">
        <f>F12*M12</f>
        <v>0</v>
      </c>
      <c r="H12" s="18"/>
      <c r="I12" s="18"/>
      <c r="J12" s="133">
        <v>197133</v>
      </c>
      <c r="K12" s="5"/>
      <c r="L12" s="14" t="s">
        <v>21</v>
      </c>
      <c r="M12" s="108"/>
      <c r="N12" s="5"/>
      <c r="O12" s="119"/>
      <c r="P12" s="1"/>
      <c r="Q12" s="4"/>
      <c r="R12" s="17"/>
    </row>
    <row r="13" spans="1:18" x14ac:dyDescent="0.35">
      <c r="A13" s="73" t="s">
        <v>24</v>
      </c>
      <c r="B13" s="126">
        <f t="shared" si="6"/>
        <v>1</v>
      </c>
      <c r="C13" s="11">
        <v>21710</v>
      </c>
      <c r="D13" s="12">
        <v>21710</v>
      </c>
      <c r="E13" s="13">
        <f t="shared" si="5"/>
        <v>1</v>
      </c>
      <c r="F13" s="11">
        <v>21710</v>
      </c>
      <c r="G13" s="11">
        <f>F13*M13</f>
        <v>21710</v>
      </c>
      <c r="H13" s="21">
        <f>$J13/(F13)</f>
        <v>0.69092584062643947</v>
      </c>
      <c r="I13" s="18">
        <f>$J13/(G13)</f>
        <v>0.69092584062643947</v>
      </c>
      <c r="J13" s="133">
        <v>15000</v>
      </c>
      <c r="K13" s="5">
        <v>1081</v>
      </c>
      <c r="L13" s="14" t="s">
        <v>21</v>
      </c>
      <c r="M13" s="108">
        <f t="shared" si="1"/>
        <v>1</v>
      </c>
      <c r="N13" s="5"/>
      <c r="O13" s="119"/>
      <c r="P13" s="1"/>
      <c r="Q13" s="4" t="s">
        <v>46</v>
      </c>
      <c r="R13" s="17">
        <v>21710</v>
      </c>
    </row>
    <row r="14" spans="1:18" ht="18" customHeight="1" x14ac:dyDescent="0.35">
      <c r="A14" s="74" t="s">
        <v>33</v>
      </c>
      <c r="B14" s="23">
        <f>C14/R14</f>
        <v>0.92186474824214248</v>
      </c>
      <c r="C14" s="24">
        <f>SUM(C6:C13)</f>
        <v>5735376</v>
      </c>
      <c r="D14" s="24">
        <f>SUM(D6:D13)</f>
        <v>90342628</v>
      </c>
      <c r="E14" s="23">
        <f>F14/C14</f>
        <v>0.84086595194456304</v>
      </c>
      <c r="F14" s="27">
        <f>SUM(F6:F13)</f>
        <v>4822682.4000000004</v>
      </c>
      <c r="G14" s="24">
        <f>SUM(G6:G13)</f>
        <v>72533289.200000003</v>
      </c>
      <c r="H14" s="25">
        <f>J14/F14</f>
        <v>2.4317699212371933</v>
      </c>
      <c r="I14" s="25">
        <f>J14/G14</f>
        <v>0.16168650462910483</v>
      </c>
      <c r="J14" s="134">
        <f>SUM(J6:J13)</f>
        <v>11727654</v>
      </c>
      <c r="K14" s="24"/>
      <c r="L14" s="26"/>
      <c r="M14" s="109">
        <f>D14/C14</f>
        <v>15.751823071408047</v>
      </c>
      <c r="N14" s="115">
        <f>SUM(N6:N13)</f>
        <v>111518246.87379962</v>
      </c>
      <c r="O14" s="121">
        <f>SUM(O6:O13)</f>
        <v>1048898740.1449304</v>
      </c>
      <c r="P14" s="1"/>
      <c r="Q14" s="4" t="s">
        <v>46</v>
      </c>
      <c r="R14" s="28">
        <f>SUM(R6:R13)</f>
        <v>6221494</v>
      </c>
    </row>
    <row r="15" spans="1:18" ht="18" customHeight="1" x14ac:dyDescent="0.35">
      <c r="A15" s="182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4"/>
      <c r="P15" s="1"/>
      <c r="Q15" s="4"/>
      <c r="R15" s="17"/>
    </row>
    <row r="16" spans="1:18" ht="18" customHeight="1" x14ac:dyDescent="0.35">
      <c r="A16" s="185" t="s">
        <v>34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7"/>
      <c r="P16" s="1"/>
      <c r="Q16" s="4"/>
      <c r="R16" s="17"/>
    </row>
    <row r="17" spans="1:18" ht="18" customHeight="1" x14ac:dyDescent="0.35">
      <c r="A17" s="72" t="s">
        <v>26</v>
      </c>
      <c r="B17" s="126">
        <f t="shared" ref="B17:B22" si="7">C17/R17</f>
        <v>0.99618895599883539</v>
      </c>
      <c r="C17" s="5">
        <v>2631205</v>
      </c>
      <c r="D17" s="6">
        <v>19795468</v>
      </c>
      <c r="E17" s="7">
        <f t="shared" ref="E17:E22" si="8">F17/C17</f>
        <v>0.67999984797839774</v>
      </c>
      <c r="F17" s="11">
        <v>1789219</v>
      </c>
      <c r="G17" s="11">
        <v>13460907</v>
      </c>
      <c r="H17" s="128">
        <f>$J17/(F17)</f>
        <v>1.3716850760024346</v>
      </c>
      <c r="I17" s="18">
        <f t="shared" ref="I17:I22" si="9">$J17/(G17)</f>
        <v>0.18232389541061386</v>
      </c>
      <c r="J17" s="133">
        <v>2454245</v>
      </c>
      <c r="K17" s="5">
        <v>468</v>
      </c>
      <c r="L17" s="14" t="s">
        <v>22</v>
      </c>
      <c r="M17" s="108">
        <f t="shared" ref="M17:M22" si="10">D17/C17</f>
        <v>7.5233469075955695</v>
      </c>
      <c r="N17" s="5">
        <v>7670029.475743779</v>
      </c>
      <c r="O17" s="119">
        <v>72748420.04562588</v>
      </c>
      <c r="P17" s="1"/>
      <c r="Q17" s="4" t="s">
        <v>46</v>
      </c>
      <c r="R17" s="17">
        <v>2641271</v>
      </c>
    </row>
    <row r="18" spans="1:18" ht="18" customHeight="1" x14ac:dyDescent="0.35">
      <c r="A18" s="72" t="s">
        <v>192</v>
      </c>
      <c r="B18" s="126">
        <f t="shared" si="7"/>
        <v>0.9973778032066466</v>
      </c>
      <c r="C18" s="5">
        <v>1605498</v>
      </c>
      <c r="D18" s="6">
        <v>31317443</v>
      </c>
      <c r="E18" s="7">
        <f t="shared" si="8"/>
        <v>0.79000036125862505</v>
      </c>
      <c r="F18" s="11">
        <v>1268344</v>
      </c>
      <c r="G18" s="11">
        <v>20293478.720000003</v>
      </c>
      <c r="H18" s="128">
        <f t="shared" ref="H18:H22" si="11">$J18/(F18)</f>
        <v>1.8707113685246275</v>
      </c>
      <c r="I18" s="18">
        <f t="shared" si="9"/>
        <v>0.11691960618174388</v>
      </c>
      <c r="J18" s="133">
        <v>2372705.54</v>
      </c>
      <c r="K18" s="5">
        <v>39</v>
      </c>
      <c r="L18" s="14" t="s">
        <v>22</v>
      </c>
      <c r="M18" s="108">
        <f t="shared" si="10"/>
        <v>19.506373100433635</v>
      </c>
      <c r="N18" s="5"/>
      <c r="O18" s="119"/>
      <c r="P18" s="1"/>
      <c r="Q18" s="4" t="s">
        <v>46</v>
      </c>
      <c r="R18" s="17">
        <v>1609719</v>
      </c>
    </row>
    <row r="19" spans="1:18" ht="18" customHeight="1" x14ac:dyDescent="0.35">
      <c r="A19" s="72" t="s">
        <v>40</v>
      </c>
      <c r="B19" s="126">
        <f t="shared" si="7"/>
        <v>1.0978234614168494</v>
      </c>
      <c r="C19" s="5">
        <v>1058966</v>
      </c>
      <c r="D19" s="6">
        <v>5294830</v>
      </c>
      <c r="E19" s="7">
        <f>F19/C19</f>
        <v>1</v>
      </c>
      <c r="F19" s="11">
        <v>1058966</v>
      </c>
      <c r="G19" s="11">
        <v>5294830</v>
      </c>
      <c r="H19" s="128">
        <f>$J19/(F19)</f>
        <v>0.86735834767121889</v>
      </c>
      <c r="I19" s="18">
        <f>$J19/(G19)</f>
        <v>0.17347166953424378</v>
      </c>
      <c r="J19" s="133">
        <v>918503</v>
      </c>
      <c r="K19" s="5">
        <v>9</v>
      </c>
      <c r="L19" s="14" t="s">
        <v>22</v>
      </c>
      <c r="M19" s="108">
        <f t="shared" si="10"/>
        <v>5</v>
      </c>
      <c r="N19" s="5"/>
      <c r="O19" s="119"/>
      <c r="P19" s="1"/>
      <c r="Q19" s="4" t="s">
        <v>46</v>
      </c>
      <c r="R19" s="17">
        <v>964605</v>
      </c>
    </row>
    <row r="20" spans="1:18" ht="18" customHeight="1" x14ac:dyDescent="0.35">
      <c r="A20" s="72" t="s">
        <v>50</v>
      </c>
      <c r="B20" s="126">
        <f t="shared" si="7"/>
        <v>0.91862068965517241</v>
      </c>
      <c r="C20" s="5">
        <v>348318</v>
      </c>
      <c r="D20" s="6">
        <v>2612385</v>
      </c>
      <c r="E20" s="7">
        <f>F20/C20</f>
        <v>1.020001837401455</v>
      </c>
      <c r="F20" s="11">
        <v>355285</v>
      </c>
      <c r="G20" s="11">
        <v>2664632.6999999997</v>
      </c>
      <c r="H20" s="128">
        <f>$J20/(F20)</f>
        <v>1.6319671812770029</v>
      </c>
      <c r="I20" s="18">
        <f>$J20/(G20)</f>
        <v>0.21759601614136162</v>
      </c>
      <c r="J20" s="133">
        <v>579813.46</v>
      </c>
      <c r="K20" s="5">
        <v>25</v>
      </c>
      <c r="L20" s="14" t="s">
        <v>22</v>
      </c>
      <c r="M20" s="108">
        <f t="shared" si="10"/>
        <v>7.5</v>
      </c>
      <c r="N20" s="5"/>
      <c r="O20" s="119"/>
      <c r="P20" s="1"/>
      <c r="Q20" s="4" t="s">
        <v>46</v>
      </c>
      <c r="R20" s="17">
        <v>379175</v>
      </c>
    </row>
    <row r="21" spans="1:18" ht="29.5" customHeight="1" x14ac:dyDescent="0.35">
      <c r="A21" s="81" t="s">
        <v>225</v>
      </c>
      <c r="B21" s="127">
        <f t="shared" si="7"/>
        <v>0.84000032842340344</v>
      </c>
      <c r="C21" s="82">
        <v>306921</v>
      </c>
      <c r="D21" s="83">
        <v>6322572.6000000006</v>
      </c>
      <c r="E21" s="84">
        <f t="shared" si="8"/>
        <v>0.77</v>
      </c>
      <c r="F21" s="85">
        <v>236329.17</v>
      </c>
      <c r="G21" s="85">
        <v>4868380.9020000007</v>
      </c>
      <c r="H21" s="129">
        <f t="shared" si="11"/>
        <v>2.3720431972066756</v>
      </c>
      <c r="I21" s="130">
        <f t="shared" si="9"/>
        <v>0.11514772801974152</v>
      </c>
      <c r="J21" s="133">
        <v>560583</v>
      </c>
      <c r="K21" s="82">
        <v>33</v>
      </c>
      <c r="L21" s="88" t="s">
        <v>22</v>
      </c>
      <c r="M21" s="108">
        <f t="shared" si="10"/>
        <v>20.6</v>
      </c>
      <c r="N21" s="116"/>
      <c r="O21" s="122"/>
      <c r="P21" s="1"/>
      <c r="Q21" s="4" t="s">
        <v>46</v>
      </c>
      <c r="R21" s="17">
        <v>365382</v>
      </c>
    </row>
    <row r="22" spans="1:18" ht="18" customHeight="1" x14ac:dyDescent="0.35">
      <c r="A22" s="72" t="s">
        <v>23</v>
      </c>
      <c r="B22" s="126">
        <f t="shared" si="7"/>
        <v>1.0000233940423173</v>
      </c>
      <c r="C22" s="5">
        <v>1154167</v>
      </c>
      <c r="D22" s="6">
        <v>7478330</v>
      </c>
      <c r="E22" s="7">
        <f t="shared" si="8"/>
        <v>0.81070417019374141</v>
      </c>
      <c r="F22" s="11">
        <v>935688</v>
      </c>
      <c r="G22" s="11">
        <v>6064281.5</v>
      </c>
      <c r="H22" s="128">
        <f t="shared" si="11"/>
        <v>1.966082005967801</v>
      </c>
      <c r="I22" s="18">
        <f t="shared" si="9"/>
        <v>0.30335652129605128</v>
      </c>
      <c r="J22" s="133">
        <v>1839639.3399999999</v>
      </c>
      <c r="K22" s="5">
        <v>681</v>
      </c>
      <c r="L22" s="14" t="s">
        <v>22</v>
      </c>
      <c r="M22" s="108">
        <f t="shared" si="10"/>
        <v>6.4794176232728882</v>
      </c>
      <c r="N22" s="5">
        <v>2728617.947468325</v>
      </c>
      <c r="O22" s="119">
        <v>24126288.610707402</v>
      </c>
      <c r="P22" s="1"/>
      <c r="Q22" s="4" t="s">
        <v>46</v>
      </c>
      <c r="R22" s="17">
        <v>1154140</v>
      </c>
    </row>
    <row r="23" spans="1:18" ht="18" customHeight="1" x14ac:dyDescent="0.35">
      <c r="A23" s="75" t="s">
        <v>35</v>
      </c>
      <c r="B23" s="22">
        <f>C23/R23</f>
        <v>0.99870443889567651</v>
      </c>
      <c r="C23" s="24">
        <f>SUM(C17:C22)</f>
        <v>7105075</v>
      </c>
      <c r="D23" s="24">
        <f>SUM(D17:D22)</f>
        <v>72821028.599999994</v>
      </c>
      <c r="E23" s="23">
        <f>F23/C23</f>
        <v>0.79433801472890853</v>
      </c>
      <c r="F23" s="27">
        <f>SUM(F17:F22)</f>
        <v>5643831.1699999999</v>
      </c>
      <c r="G23" s="24">
        <f>SUM(G17:G22)</f>
        <v>52646510.822000004</v>
      </c>
      <c r="H23" s="25">
        <f>J23/F23</f>
        <v>1.5460223874839969</v>
      </c>
      <c r="I23" s="25">
        <f t="shared" ref="I23" si="12">J23/G23</f>
        <v>0.16573727686344181</v>
      </c>
      <c r="J23" s="134">
        <f>SUM(J17:J22)</f>
        <v>8725489.3399999999</v>
      </c>
      <c r="K23" s="24"/>
      <c r="L23" s="26"/>
      <c r="M23" s="109">
        <f>D23/C23</f>
        <v>10.249156919525831</v>
      </c>
      <c r="N23" s="115">
        <f>SUM(N17:N22)</f>
        <v>10398647.423212104</v>
      </c>
      <c r="O23" s="121">
        <f>SUM(O17:O22)</f>
        <v>96874708.656333283</v>
      </c>
      <c r="P23" s="1"/>
      <c r="Q23" s="4" t="s">
        <v>46</v>
      </c>
      <c r="R23" s="17">
        <f>SUM(R17:R22)</f>
        <v>7114292</v>
      </c>
    </row>
    <row r="24" spans="1:18" x14ac:dyDescent="0.35">
      <c r="A24" s="179" t="s">
        <v>37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1"/>
      <c r="P24" s="1"/>
      <c r="Q24" s="4"/>
      <c r="R24" s="17"/>
    </row>
    <row r="25" spans="1:18" x14ac:dyDescent="0.35">
      <c r="A25" s="72" t="s">
        <v>55</v>
      </c>
      <c r="B25" s="126">
        <f t="shared" ref="B25:B28" si="13">C25/R25</f>
        <v>1.0225169763450488</v>
      </c>
      <c r="C25" s="5">
        <v>109622</v>
      </c>
      <c r="D25" s="6">
        <v>1713184</v>
      </c>
      <c r="E25" s="7">
        <v>1</v>
      </c>
      <c r="F25" s="11">
        <v>109622</v>
      </c>
      <c r="G25" s="11">
        <v>1713184</v>
      </c>
      <c r="H25" s="128">
        <f t="shared" ref="H25:I28" si="14">$J25/(F25)</f>
        <v>16.319084034226705</v>
      </c>
      <c r="I25" s="18">
        <f t="shared" si="14"/>
        <v>1.0442139489978892</v>
      </c>
      <c r="J25" s="133">
        <v>1788930.63</v>
      </c>
      <c r="K25" s="5">
        <v>1474</v>
      </c>
      <c r="L25" s="14" t="s">
        <v>21</v>
      </c>
      <c r="M25" s="108">
        <f t="shared" ref="M25:M28" si="15">D25/C25</f>
        <v>15.628103847767784</v>
      </c>
      <c r="N25" s="5">
        <v>591796.35955413873</v>
      </c>
      <c r="O25" s="119">
        <v>5685536.0172162987</v>
      </c>
      <c r="P25" s="1"/>
      <c r="Q25" s="4" t="s">
        <v>46</v>
      </c>
      <c r="R25" s="17">
        <v>107208</v>
      </c>
    </row>
    <row r="26" spans="1:18" x14ac:dyDescent="0.35">
      <c r="A26" s="72" t="s">
        <v>56</v>
      </c>
      <c r="B26" s="126">
        <f t="shared" si="13"/>
        <v>0.99722991689750695</v>
      </c>
      <c r="C26" s="5">
        <v>8280</v>
      </c>
      <c r="D26" s="6">
        <v>72629.158931778467</v>
      </c>
      <c r="E26" s="7">
        <f>F26/C26</f>
        <v>1</v>
      </c>
      <c r="F26" s="11">
        <v>8280</v>
      </c>
      <c r="G26" s="11">
        <v>72627.141302674689</v>
      </c>
      <c r="H26" s="128">
        <f>$J26/(F26)</f>
        <v>24.487484299516911</v>
      </c>
      <c r="I26" s="18">
        <f>$J26/(G26)</f>
        <v>2.7917437801249791</v>
      </c>
      <c r="J26" s="133">
        <v>202756.37000000002</v>
      </c>
      <c r="K26" s="5">
        <v>317</v>
      </c>
      <c r="L26" s="14" t="s">
        <v>21</v>
      </c>
      <c r="M26" s="108">
        <f t="shared" si="15"/>
        <v>8.7716375521471583</v>
      </c>
      <c r="N26" s="5">
        <v>13689.092850557279</v>
      </c>
      <c r="O26" s="119">
        <v>131826.68640451273</v>
      </c>
      <c r="P26" s="1"/>
      <c r="Q26" s="4" t="s">
        <v>46</v>
      </c>
      <c r="R26" s="17">
        <v>8303</v>
      </c>
    </row>
    <row r="27" spans="1:18" x14ac:dyDescent="0.35">
      <c r="A27" s="72" t="s">
        <v>54</v>
      </c>
      <c r="B27" s="126">
        <f t="shared" si="13"/>
        <v>1.0327418814864413</v>
      </c>
      <c r="C27" s="5">
        <v>46272</v>
      </c>
      <c r="D27" s="6">
        <v>715715</v>
      </c>
      <c r="E27" s="7">
        <f t="shared" ref="E27" si="16">F27/C27</f>
        <v>1</v>
      </c>
      <c r="F27" s="11">
        <v>46272</v>
      </c>
      <c r="G27" s="11">
        <v>720885</v>
      </c>
      <c r="H27" s="128">
        <f>$J27/(F27)</f>
        <v>26.655450380359614</v>
      </c>
      <c r="I27" s="18">
        <f>$J27/(G27)</f>
        <v>1.7109538969461149</v>
      </c>
      <c r="J27" s="133">
        <v>1233401</v>
      </c>
      <c r="K27" s="5">
        <v>27</v>
      </c>
      <c r="L27" s="14" t="s">
        <v>21</v>
      </c>
      <c r="M27" s="108">
        <f t="shared" si="15"/>
        <v>15.467561376210234</v>
      </c>
      <c r="N27" s="5">
        <v>411925.01017240348</v>
      </c>
      <c r="O27" s="119">
        <v>3920071.4100392293</v>
      </c>
      <c r="P27" s="1"/>
      <c r="Q27" s="4" t="s">
        <v>46</v>
      </c>
      <c r="R27" s="17">
        <v>44805</v>
      </c>
    </row>
    <row r="28" spans="1:18" x14ac:dyDescent="0.35">
      <c r="A28" s="72" t="s">
        <v>53</v>
      </c>
      <c r="B28" s="126">
        <f t="shared" si="13"/>
        <v>1.5563707601889909</v>
      </c>
      <c r="C28" s="5">
        <v>40517</v>
      </c>
      <c r="D28" s="6">
        <v>745077</v>
      </c>
      <c r="E28" s="7">
        <f t="shared" ref="E28" si="17">F28/C28</f>
        <v>1</v>
      </c>
      <c r="F28" s="11">
        <v>40517</v>
      </c>
      <c r="G28" s="11">
        <v>745077</v>
      </c>
      <c r="H28" s="128">
        <f t="shared" si="14"/>
        <v>14.14129871412</v>
      </c>
      <c r="I28" s="18">
        <f t="shared" si="14"/>
        <v>0.76899837198034571</v>
      </c>
      <c r="J28" s="133">
        <v>572963</v>
      </c>
      <c r="K28" s="5">
        <v>3</v>
      </c>
      <c r="L28" s="14" t="s">
        <v>22</v>
      </c>
      <c r="M28" s="108">
        <f t="shared" si="15"/>
        <v>18.389244021028212</v>
      </c>
      <c r="N28" s="5"/>
      <c r="O28" s="119"/>
      <c r="P28" s="1"/>
      <c r="Q28" s="4" t="s">
        <v>46</v>
      </c>
      <c r="R28" s="17">
        <v>26033</v>
      </c>
    </row>
    <row r="29" spans="1:18" x14ac:dyDescent="0.35">
      <c r="A29" s="75" t="s">
        <v>38</v>
      </c>
      <c r="B29" s="22">
        <f>C29/R29</f>
        <v>1.098428218021025</v>
      </c>
      <c r="C29" s="24">
        <f>SUM(C25:C28)</f>
        <v>204691</v>
      </c>
      <c r="D29" s="24">
        <f>SUM(D25:D28)</f>
        <v>3246605.1589317787</v>
      </c>
      <c r="E29" s="23">
        <f>F29/C29</f>
        <v>1</v>
      </c>
      <c r="F29" s="27">
        <f>SUM(F25:F28)</f>
        <v>204691</v>
      </c>
      <c r="G29" s="24">
        <f>SUM(G25:G28)</f>
        <v>3251773.141302675</v>
      </c>
      <c r="H29" s="25">
        <f>J29/F29</f>
        <v>18.555046386993077</v>
      </c>
      <c r="I29" s="25">
        <f>J29/G29</f>
        <v>1.1679938405784616</v>
      </c>
      <c r="J29" s="134">
        <f>SUM(J25:J28)</f>
        <v>3798051</v>
      </c>
      <c r="K29" s="24"/>
      <c r="L29" s="26"/>
      <c r="M29" s="109">
        <f>D29/C29</f>
        <v>15.861005901245187</v>
      </c>
      <c r="N29" s="115">
        <f>SUM(N25:N28)</f>
        <v>1017410.4625770994</v>
      </c>
      <c r="O29" s="121">
        <f>SUM(O25:O28)</f>
        <v>9737434.1136600412</v>
      </c>
      <c r="P29" s="1"/>
      <c r="Q29" s="4" t="s">
        <v>46</v>
      </c>
      <c r="R29" s="17">
        <f>SUM(R25:R28)</f>
        <v>186349</v>
      </c>
    </row>
    <row r="30" spans="1:18" x14ac:dyDescent="0.35">
      <c r="A30" s="76" t="s">
        <v>43</v>
      </c>
      <c r="B30" s="8"/>
      <c r="C30" s="9"/>
      <c r="D30" s="9"/>
      <c r="E30" s="8"/>
      <c r="F30" s="9"/>
      <c r="G30" s="9"/>
      <c r="H30" s="131"/>
      <c r="I30" s="131"/>
      <c r="J30" s="133">
        <v>4552431.7</v>
      </c>
      <c r="K30" s="9"/>
      <c r="L30" s="10"/>
      <c r="M30" s="110"/>
      <c r="N30" s="117"/>
      <c r="O30" s="123"/>
      <c r="P30" s="1"/>
      <c r="Q30" s="4"/>
      <c r="R30" s="17"/>
    </row>
    <row r="31" spans="1:18" ht="15" thickBot="1" x14ac:dyDescent="0.4">
      <c r="A31" s="77" t="s">
        <v>44</v>
      </c>
      <c r="B31" s="78">
        <f>C31/R31</f>
        <v>0.96472502308252361</v>
      </c>
      <c r="C31" s="79">
        <f>C23+C14+C29</f>
        <v>13045142</v>
      </c>
      <c r="D31" s="79">
        <f>D23+D14+D29</f>
        <v>166410261.75893179</v>
      </c>
      <c r="E31" s="78">
        <f>F31/C31</f>
        <v>0.81802134235104529</v>
      </c>
      <c r="F31" s="79">
        <f>F23+F14+F29</f>
        <v>10671204.57</v>
      </c>
      <c r="G31" s="79">
        <f>G23+G14+G29</f>
        <v>128431573.16330269</v>
      </c>
      <c r="H31" s="132">
        <f>J31/F31</f>
        <v>2.6991916283730282</v>
      </c>
      <c r="I31" s="132">
        <f>J31/G31</f>
        <v>0.22427215777677778</v>
      </c>
      <c r="J31" s="135">
        <f>J23+J14+J30+J29</f>
        <v>28803626.039999999</v>
      </c>
      <c r="K31" s="79"/>
      <c r="L31" s="80"/>
      <c r="M31" s="114">
        <f>D31/C31</f>
        <v>12.75649293498927</v>
      </c>
      <c r="N31" s="118">
        <f>N23+N14+N29</f>
        <v>122934304.75958884</v>
      </c>
      <c r="O31" s="124">
        <f>O23+O14+O29</f>
        <v>1155510882.9149237</v>
      </c>
      <c r="P31" s="1"/>
      <c r="Q31" s="4" t="s">
        <v>46</v>
      </c>
      <c r="R31" s="17">
        <f>R14+R23+R29</f>
        <v>13522135</v>
      </c>
    </row>
    <row r="32" spans="1:18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98"/>
      <c r="N32" s="98"/>
      <c r="O32" s="98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P33" s="1"/>
    </row>
    <row r="34" spans="1:16" x14ac:dyDescent="0.35">
      <c r="A34" s="1"/>
      <c r="B34" s="102" t="s">
        <v>234</v>
      </c>
      <c r="C34" s="103">
        <f>'2018 High Impact Measures'!F151</f>
        <v>13045141.237987639</v>
      </c>
      <c r="D34" s="103">
        <f>'2018 High Impact Measures'!G151</f>
        <v>166410261.75893176</v>
      </c>
      <c r="E34" s="104"/>
      <c r="F34" s="104"/>
      <c r="G34" s="125">
        <f>D34/C34</f>
        <v>12.75649368014067</v>
      </c>
      <c r="H34" s="104"/>
      <c r="I34" s="104"/>
      <c r="J34" s="105" t="e">
        <f>#REF!</f>
        <v>#REF!</v>
      </c>
      <c r="K34" s="1"/>
      <c r="L34" s="1"/>
      <c r="M34" s="98"/>
      <c r="N34" s="98"/>
      <c r="O34" s="98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98"/>
      <c r="N35" s="98"/>
      <c r="O35" s="98"/>
    </row>
  </sheetData>
  <mergeCells count="15">
    <mergeCell ref="A15:O15"/>
    <mergeCell ref="A16:O16"/>
    <mergeCell ref="A24:O24"/>
    <mergeCell ref="A2:A4"/>
    <mergeCell ref="C2:D2"/>
    <mergeCell ref="F2:I2"/>
    <mergeCell ref="K2:L2"/>
    <mergeCell ref="K3:K4"/>
    <mergeCell ref="L3:L4"/>
    <mergeCell ref="M3:M4"/>
    <mergeCell ref="A1:O1"/>
    <mergeCell ref="N2:O2"/>
    <mergeCell ref="N3:N4"/>
    <mergeCell ref="O3:O4"/>
    <mergeCell ref="A5:O5"/>
  </mergeCells>
  <pageMargins left="0.25" right="0.25" top="0.75" bottom="0.75" header="0.3" footer="0.3"/>
  <pageSetup scale="52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0456-8C70-4BEC-BF39-544A4AEF1F7C}">
  <dimension ref="A1:R154"/>
  <sheetViews>
    <sheetView workbookViewId="0">
      <pane ySplit="2" topLeftCell="A3" activePane="bottomLeft" state="frozen"/>
      <selection pane="bottomLeft" sqref="A1:H1"/>
    </sheetView>
  </sheetViews>
  <sheetFormatPr defaultRowHeight="14.5" x14ac:dyDescent="0.35"/>
  <cols>
    <col min="1" max="1" width="18.453125" customWidth="1"/>
    <col min="2" max="2" width="22.453125" customWidth="1"/>
    <col min="3" max="3" width="18.453125" customWidth="1"/>
    <col min="4" max="4" width="41.453125" style="91" bestFit="1" customWidth="1"/>
    <col min="5" max="5" width="29.7265625" style="96" customWidth="1"/>
    <col min="6" max="6" width="14.81640625" customWidth="1"/>
    <col min="7" max="7" width="16.81640625" customWidth="1"/>
    <col min="8" max="8" width="13" customWidth="1"/>
    <col min="10" max="10" width="18.453125" customWidth="1"/>
    <col min="11" max="11" width="31.54296875" customWidth="1"/>
    <col min="12" max="12" width="16.453125" customWidth="1"/>
    <col min="13" max="13" width="18.453125" customWidth="1"/>
    <col min="14" max="14" width="14.81640625" customWidth="1"/>
    <col min="17" max="17" width="13.1796875" customWidth="1"/>
    <col min="18" max="18" width="11.81640625" customWidth="1"/>
  </cols>
  <sheetData>
    <row r="1" spans="1:18" ht="43.5" customHeight="1" x14ac:dyDescent="0.35">
      <c r="A1" s="196" t="s">
        <v>189</v>
      </c>
      <c r="B1" s="196"/>
      <c r="C1" s="196"/>
      <c r="D1" s="196"/>
      <c r="E1" s="196"/>
      <c r="F1" s="196"/>
      <c r="G1" s="196"/>
      <c r="H1" s="196"/>
      <c r="J1" s="196" t="s">
        <v>184</v>
      </c>
      <c r="K1" s="196"/>
      <c r="L1" s="196"/>
      <c r="M1" s="196"/>
      <c r="N1" s="196"/>
    </row>
    <row r="2" spans="1:18" ht="43.5" x14ac:dyDescent="0.35">
      <c r="A2" s="37" t="s">
        <v>57</v>
      </c>
      <c r="B2" s="37" t="s">
        <v>58</v>
      </c>
      <c r="C2" s="37" t="s">
        <v>59</v>
      </c>
      <c r="D2" s="89" t="s">
        <v>182</v>
      </c>
      <c r="E2" s="92" t="s">
        <v>190</v>
      </c>
      <c r="F2" s="38" t="s">
        <v>178</v>
      </c>
      <c r="G2" s="38" t="s">
        <v>177</v>
      </c>
      <c r="H2" s="39" t="s">
        <v>185</v>
      </c>
      <c r="J2" s="37" t="s">
        <v>57</v>
      </c>
      <c r="K2" s="37" t="s">
        <v>190</v>
      </c>
      <c r="L2" s="38" t="s">
        <v>178</v>
      </c>
      <c r="M2" s="38" t="s">
        <v>177</v>
      </c>
      <c r="N2" s="39" t="s">
        <v>185</v>
      </c>
      <c r="P2" s="46" t="s">
        <v>186</v>
      </c>
      <c r="Q2" s="46" t="s">
        <v>187</v>
      </c>
      <c r="R2" s="46" t="s">
        <v>188</v>
      </c>
    </row>
    <row r="3" spans="1:18" x14ac:dyDescent="0.35">
      <c r="A3" s="34" t="s">
        <v>60</v>
      </c>
      <c r="B3" s="34" t="s">
        <v>39</v>
      </c>
      <c r="C3" s="34" t="s">
        <v>61</v>
      </c>
      <c r="D3" s="90" t="s">
        <v>62</v>
      </c>
      <c r="E3" s="93" t="s">
        <v>62</v>
      </c>
      <c r="F3" s="35">
        <v>13236</v>
      </c>
      <c r="G3" s="35">
        <v>119124</v>
      </c>
      <c r="H3" s="36">
        <v>9</v>
      </c>
      <c r="J3" s="34" t="s">
        <v>60</v>
      </c>
      <c r="K3" s="40" t="s">
        <v>27</v>
      </c>
      <c r="L3" s="42">
        <f t="shared" ref="L3:L34" si="0">SUMIFS($F$3:$F$149,$E$3:$E$149,K3,$A$3:$A$149,J3)</f>
        <v>3319703</v>
      </c>
      <c r="M3" s="42">
        <f t="shared" ref="M3:M34" si="1">SUMIFS($G$3:$G$149,$E$3:$E$149,K3,$A$3:$A$149,J3)</f>
        <v>45547230.600000001</v>
      </c>
      <c r="N3" s="43">
        <f t="shared" ref="N3:N34" si="2">M3/L3</f>
        <v>13.720272747290949</v>
      </c>
      <c r="P3" s="47">
        <v>1</v>
      </c>
      <c r="Q3" s="48">
        <f t="shared" ref="Q3:Q20" si="3">L3/$L$58</f>
        <v>0.25447811866788972</v>
      </c>
      <c r="R3" s="49">
        <f>Q3</f>
        <v>0.25447811866788972</v>
      </c>
    </row>
    <row r="4" spans="1:18" x14ac:dyDescent="0.35">
      <c r="A4" s="34" t="s">
        <v>60</v>
      </c>
      <c r="B4" s="34" t="s">
        <v>39</v>
      </c>
      <c r="C4" s="34" t="s">
        <v>61</v>
      </c>
      <c r="D4" s="90" t="s">
        <v>63</v>
      </c>
      <c r="E4" s="93" t="s">
        <v>62</v>
      </c>
      <c r="F4" s="35">
        <v>11799</v>
      </c>
      <c r="G4" s="35">
        <v>106191</v>
      </c>
      <c r="H4" s="36">
        <v>9</v>
      </c>
      <c r="J4" s="34" t="s">
        <v>60</v>
      </c>
      <c r="K4" s="40" t="s">
        <v>88</v>
      </c>
      <c r="L4" s="42">
        <f t="shared" si="0"/>
        <v>2977399</v>
      </c>
      <c r="M4" s="42">
        <f t="shared" si="1"/>
        <v>17864394</v>
      </c>
      <c r="N4" s="43">
        <f t="shared" si="2"/>
        <v>6</v>
      </c>
      <c r="P4" s="47">
        <v>2</v>
      </c>
      <c r="Q4" s="48">
        <f t="shared" si="3"/>
        <v>0.22823815746277787</v>
      </c>
      <c r="R4" s="49">
        <f t="shared" ref="R4:R20" si="4">R3+Q4</f>
        <v>0.48271627613066759</v>
      </c>
    </row>
    <row r="5" spans="1:18" x14ac:dyDescent="0.35">
      <c r="A5" s="34" t="s">
        <v>60</v>
      </c>
      <c r="B5" s="34" t="s">
        <v>39</v>
      </c>
      <c r="C5" s="34" t="s">
        <v>61</v>
      </c>
      <c r="D5" s="90" t="s">
        <v>64</v>
      </c>
      <c r="E5" s="93" t="s">
        <v>64</v>
      </c>
      <c r="F5" s="35">
        <v>3227</v>
      </c>
      <c r="G5" s="35">
        <v>29043</v>
      </c>
      <c r="H5" s="36">
        <v>9</v>
      </c>
      <c r="J5" s="30" t="s">
        <v>101</v>
      </c>
      <c r="K5" s="41" t="s">
        <v>78</v>
      </c>
      <c r="L5" s="44">
        <f t="shared" si="0"/>
        <v>2878503</v>
      </c>
      <c r="M5" s="44">
        <f t="shared" si="1"/>
        <v>57570060</v>
      </c>
      <c r="N5" s="45">
        <f t="shared" si="2"/>
        <v>20</v>
      </c>
      <c r="P5" s="47">
        <v>3</v>
      </c>
      <c r="Q5" s="48">
        <f t="shared" si="3"/>
        <v>0.220657097342707</v>
      </c>
      <c r="R5" s="49">
        <f t="shared" si="4"/>
        <v>0.70337337347337459</v>
      </c>
    </row>
    <row r="6" spans="1:18" x14ac:dyDescent="0.35">
      <c r="A6" s="34" t="s">
        <v>60</v>
      </c>
      <c r="B6" s="34" t="s">
        <v>39</v>
      </c>
      <c r="C6" s="34" t="s">
        <v>61</v>
      </c>
      <c r="D6" s="90" t="s">
        <v>65</v>
      </c>
      <c r="E6" s="93" t="s">
        <v>131</v>
      </c>
      <c r="F6" s="35">
        <v>18887</v>
      </c>
      <c r="G6" s="35">
        <v>188870</v>
      </c>
      <c r="H6" s="36">
        <v>10</v>
      </c>
      <c r="J6" s="30" t="s">
        <v>101</v>
      </c>
      <c r="K6" s="41" t="s">
        <v>158</v>
      </c>
      <c r="L6" s="44">
        <f t="shared" si="0"/>
        <v>1174444</v>
      </c>
      <c r="M6" s="44">
        <f t="shared" si="1"/>
        <v>11549050</v>
      </c>
      <c r="N6" s="45">
        <f t="shared" si="2"/>
        <v>9.8336319143356352</v>
      </c>
      <c r="P6" s="47">
        <v>4</v>
      </c>
      <c r="Q6" s="48">
        <f t="shared" si="3"/>
        <v>9.0029228398079905E-2</v>
      </c>
      <c r="R6" s="49">
        <f t="shared" si="4"/>
        <v>0.7934026018714545</v>
      </c>
    </row>
    <row r="7" spans="1:18" x14ac:dyDescent="0.35">
      <c r="A7" s="34" t="s">
        <v>60</v>
      </c>
      <c r="B7" s="34" t="s">
        <v>39</v>
      </c>
      <c r="C7" s="34" t="s">
        <v>61</v>
      </c>
      <c r="D7" s="90" t="s">
        <v>66</v>
      </c>
      <c r="E7" s="93" t="s">
        <v>179</v>
      </c>
      <c r="F7" s="35">
        <v>1891</v>
      </c>
      <c r="G7" s="35">
        <v>9455</v>
      </c>
      <c r="H7" s="36">
        <v>5</v>
      </c>
      <c r="J7" s="30" t="s">
        <v>101</v>
      </c>
      <c r="K7" s="41" t="s">
        <v>131</v>
      </c>
      <c r="L7" s="44">
        <f t="shared" si="0"/>
        <v>516220.08379344112</v>
      </c>
      <c r="M7" s="44">
        <f t="shared" si="1"/>
        <v>5159552.8379344111</v>
      </c>
      <c r="N7" s="45">
        <f t="shared" si="2"/>
        <v>9.9948704049239208</v>
      </c>
      <c r="P7" s="47">
        <v>5</v>
      </c>
      <c r="Q7" s="48">
        <f t="shared" si="3"/>
        <v>3.9571827884101463E-2</v>
      </c>
      <c r="R7" s="49">
        <f t="shared" si="4"/>
        <v>0.83297442975555591</v>
      </c>
    </row>
    <row r="8" spans="1:18" x14ac:dyDescent="0.35">
      <c r="A8" s="34" t="s">
        <v>60</v>
      </c>
      <c r="B8" s="34" t="s">
        <v>39</v>
      </c>
      <c r="C8" s="34" t="s">
        <v>61</v>
      </c>
      <c r="D8" s="90" t="s">
        <v>67</v>
      </c>
      <c r="E8" s="93" t="s">
        <v>179</v>
      </c>
      <c r="F8" s="35">
        <v>344</v>
      </c>
      <c r="G8" s="35">
        <v>1720</v>
      </c>
      <c r="H8" s="36">
        <v>5</v>
      </c>
      <c r="J8" s="30" t="s">
        <v>101</v>
      </c>
      <c r="K8" s="41" t="s">
        <v>27</v>
      </c>
      <c r="L8" s="44">
        <f t="shared" si="0"/>
        <v>252636</v>
      </c>
      <c r="M8" s="44">
        <f t="shared" si="1"/>
        <v>4547448</v>
      </c>
      <c r="N8" s="45">
        <f t="shared" si="2"/>
        <v>18</v>
      </c>
      <c r="P8" s="47">
        <v>6</v>
      </c>
      <c r="Q8" s="48">
        <f t="shared" si="3"/>
        <v>1.9366290896438924E-2</v>
      </c>
      <c r="R8" s="49">
        <f t="shared" si="4"/>
        <v>0.85234072065199484</v>
      </c>
    </row>
    <row r="9" spans="1:18" x14ac:dyDescent="0.35">
      <c r="A9" s="34" t="s">
        <v>60</v>
      </c>
      <c r="B9" s="34" t="s">
        <v>39</v>
      </c>
      <c r="C9" s="34" t="s">
        <v>68</v>
      </c>
      <c r="D9" s="90" t="s">
        <v>69</v>
      </c>
      <c r="E9" s="93" t="s">
        <v>180</v>
      </c>
      <c r="F9" s="35">
        <v>80612</v>
      </c>
      <c r="G9" s="35">
        <v>241836</v>
      </c>
      <c r="H9" s="36">
        <v>3</v>
      </c>
      <c r="J9" s="34" t="s">
        <v>60</v>
      </c>
      <c r="K9" s="40" t="s">
        <v>180</v>
      </c>
      <c r="L9" s="42">
        <f t="shared" si="0"/>
        <v>226767</v>
      </c>
      <c r="M9" s="42">
        <f t="shared" si="1"/>
        <v>680301</v>
      </c>
      <c r="N9" s="43">
        <f t="shared" si="2"/>
        <v>3</v>
      </c>
      <c r="P9" s="47">
        <v>7</v>
      </c>
      <c r="Q9" s="48">
        <f t="shared" si="3"/>
        <v>1.7383253723589533E-2</v>
      </c>
      <c r="R9" s="49">
        <f t="shared" si="4"/>
        <v>0.86972397437558435</v>
      </c>
    </row>
    <row r="10" spans="1:18" x14ac:dyDescent="0.35">
      <c r="A10" s="34" t="s">
        <v>60</v>
      </c>
      <c r="B10" s="34" t="s">
        <v>39</v>
      </c>
      <c r="C10" s="34" t="s">
        <v>68</v>
      </c>
      <c r="D10" s="90" t="s">
        <v>70</v>
      </c>
      <c r="E10" s="93" t="s">
        <v>180</v>
      </c>
      <c r="F10" s="35">
        <v>84819</v>
      </c>
      <c r="G10" s="35">
        <v>254457</v>
      </c>
      <c r="H10" s="36">
        <v>3</v>
      </c>
      <c r="J10" s="34" t="s">
        <v>60</v>
      </c>
      <c r="K10" s="40" t="s">
        <v>84</v>
      </c>
      <c r="L10" s="42">
        <f t="shared" si="0"/>
        <v>220895</v>
      </c>
      <c r="M10" s="42">
        <f t="shared" si="1"/>
        <v>3313425</v>
      </c>
      <c r="N10" s="43">
        <f t="shared" si="2"/>
        <v>15</v>
      </c>
      <c r="P10" s="47">
        <v>8</v>
      </c>
      <c r="Q10" s="48">
        <f t="shared" si="3"/>
        <v>1.6933124446115659E-2</v>
      </c>
      <c r="R10" s="49">
        <f t="shared" si="4"/>
        <v>0.88665709882169996</v>
      </c>
    </row>
    <row r="11" spans="1:18" x14ac:dyDescent="0.35">
      <c r="A11" s="34" t="s">
        <v>60</v>
      </c>
      <c r="B11" s="34" t="s">
        <v>39</v>
      </c>
      <c r="C11" s="34" t="s">
        <v>68</v>
      </c>
      <c r="D11" s="90" t="s">
        <v>71</v>
      </c>
      <c r="E11" s="93" t="s">
        <v>71</v>
      </c>
      <c r="F11" s="35">
        <v>728</v>
      </c>
      <c r="G11" s="35">
        <v>8736</v>
      </c>
      <c r="H11" s="36">
        <v>12</v>
      </c>
      <c r="J11" s="30" t="s">
        <v>101</v>
      </c>
      <c r="K11" s="41" t="s">
        <v>181</v>
      </c>
      <c r="L11" s="44">
        <f t="shared" si="0"/>
        <v>175459</v>
      </c>
      <c r="M11" s="44">
        <f t="shared" si="1"/>
        <v>2631885</v>
      </c>
      <c r="N11" s="45">
        <f t="shared" si="2"/>
        <v>15</v>
      </c>
      <c r="P11" s="47">
        <v>9</v>
      </c>
      <c r="Q11" s="48">
        <f t="shared" si="3"/>
        <v>1.3450141842010944E-2</v>
      </c>
      <c r="R11" s="49">
        <f t="shared" si="4"/>
        <v>0.90010724066371095</v>
      </c>
    </row>
    <row r="12" spans="1:18" x14ac:dyDescent="0.35">
      <c r="A12" s="34" t="s">
        <v>60</v>
      </c>
      <c r="B12" s="34" t="s">
        <v>39</v>
      </c>
      <c r="C12" s="34" t="s">
        <v>68</v>
      </c>
      <c r="D12" s="90" t="s">
        <v>72</v>
      </c>
      <c r="E12" s="93" t="s">
        <v>72</v>
      </c>
      <c r="F12" s="35">
        <v>1124</v>
      </c>
      <c r="G12" s="35">
        <v>13488</v>
      </c>
      <c r="H12" s="36">
        <v>12</v>
      </c>
      <c r="J12" s="30" t="s">
        <v>101</v>
      </c>
      <c r="K12" s="41" t="s">
        <v>127</v>
      </c>
      <c r="L12" s="44">
        <f t="shared" si="0"/>
        <v>163981</v>
      </c>
      <c r="M12" s="44">
        <f t="shared" si="1"/>
        <v>3279620</v>
      </c>
      <c r="N12" s="45">
        <f t="shared" si="2"/>
        <v>20</v>
      </c>
      <c r="P12" s="47">
        <v>10</v>
      </c>
      <c r="Q12" s="48">
        <f t="shared" si="3"/>
        <v>1.2570274020681735E-2</v>
      </c>
      <c r="R12" s="49">
        <f t="shared" si="4"/>
        <v>0.91267751468439273</v>
      </c>
    </row>
    <row r="13" spans="1:18" x14ac:dyDescent="0.35">
      <c r="A13" s="34" t="s">
        <v>60</v>
      </c>
      <c r="B13" s="34" t="s">
        <v>39</v>
      </c>
      <c r="C13" s="34" t="s">
        <v>68</v>
      </c>
      <c r="D13" s="90" t="s">
        <v>73</v>
      </c>
      <c r="E13" s="93" t="s">
        <v>73</v>
      </c>
      <c r="F13" s="35">
        <v>48860</v>
      </c>
      <c r="G13" s="35">
        <v>732900</v>
      </c>
      <c r="H13" s="36">
        <v>15</v>
      </c>
      <c r="J13" s="30" t="s">
        <v>101</v>
      </c>
      <c r="K13" s="41" t="s">
        <v>85</v>
      </c>
      <c r="L13" s="44">
        <f t="shared" si="0"/>
        <v>149321</v>
      </c>
      <c r="M13" s="44">
        <f t="shared" si="1"/>
        <v>746256</v>
      </c>
      <c r="N13" s="45">
        <f t="shared" si="2"/>
        <v>4.9976627533970444</v>
      </c>
      <c r="P13" s="47">
        <v>11</v>
      </c>
      <c r="Q13" s="48">
        <f t="shared" si="3"/>
        <v>1.1446483964863108E-2</v>
      </c>
      <c r="R13" s="49">
        <f t="shared" si="4"/>
        <v>0.92412399864925587</v>
      </c>
    </row>
    <row r="14" spans="1:18" x14ac:dyDescent="0.35">
      <c r="A14" s="34" t="s">
        <v>60</v>
      </c>
      <c r="B14" s="34" t="s">
        <v>39</v>
      </c>
      <c r="C14" s="34" t="s">
        <v>68</v>
      </c>
      <c r="D14" s="90" t="s">
        <v>74</v>
      </c>
      <c r="E14" s="93" t="s">
        <v>74</v>
      </c>
      <c r="F14" s="35">
        <v>27652</v>
      </c>
      <c r="G14" s="35">
        <v>414780</v>
      </c>
      <c r="H14" s="36">
        <v>15</v>
      </c>
      <c r="J14" s="30" t="s">
        <v>101</v>
      </c>
      <c r="K14" s="41" t="s">
        <v>77</v>
      </c>
      <c r="L14" s="44">
        <f t="shared" si="0"/>
        <v>120275</v>
      </c>
      <c r="M14" s="44">
        <f t="shared" si="1"/>
        <v>2597710</v>
      </c>
      <c r="N14" s="45">
        <f t="shared" si="2"/>
        <v>21.59808771565163</v>
      </c>
      <c r="P14" s="47">
        <v>12</v>
      </c>
      <c r="Q14" s="48">
        <f t="shared" si="3"/>
        <v>9.219907841990815E-3</v>
      </c>
      <c r="R14" s="49">
        <f t="shared" si="4"/>
        <v>0.93334390649124666</v>
      </c>
    </row>
    <row r="15" spans="1:18" x14ac:dyDescent="0.35">
      <c r="A15" s="34" t="s">
        <v>60</v>
      </c>
      <c r="B15" s="34" t="s">
        <v>39</v>
      </c>
      <c r="C15" s="34" t="s">
        <v>68</v>
      </c>
      <c r="D15" s="90" t="s">
        <v>75</v>
      </c>
      <c r="E15" s="93" t="s">
        <v>95</v>
      </c>
      <c r="F15" s="35">
        <v>22607</v>
      </c>
      <c r="G15" s="35">
        <v>339105</v>
      </c>
      <c r="H15" s="36">
        <v>15</v>
      </c>
      <c r="J15" s="30" t="s">
        <v>101</v>
      </c>
      <c r="K15" s="41" t="s">
        <v>64</v>
      </c>
      <c r="L15" s="44">
        <f t="shared" si="0"/>
        <v>102373.08980289874</v>
      </c>
      <c r="M15" s="44">
        <f t="shared" si="1"/>
        <v>918689.80822608876</v>
      </c>
      <c r="N15" s="45">
        <f t="shared" si="2"/>
        <v>8.973938463661332</v>
      </c>
      <c r="P15" s="47">
        <v>13</v>
      </c>
      <c r="Q15" s="48">
        <f t="shared" si="3"/>
        <v>7.8476030220958302E-3</v>
      </c>
      <c r="R15" s="49">
        <f t="shared" si="4"/>
        <v>0.94119150951334252</v>
      </c>
    </row>
    <row r="16" spans="1:18" x14ac:dyDescent="0.35">
      <c r="A16" s="34" t="s">
        <v>60</v>
      </c>
      <c r="B16" s="34" t="s">
        <v>39</v>
      </c>
      <c r="C16" s="34" t="s">
        <v>68</v>
      </c>
      <c r="D16" s="90" t="s">
        <v>76</v>
      </c>
      <c r="E16" s="93" t="s">
        <v>95</v>
      </c>
      <c r="F16" s="35">
        <v>3468</v>
      </c>
      <c r="G16" s="35">
        <v>52020</v>
      </c>
      <c r="H16" s="36">
        <v>15</v>
      </c>
      <c r="J16" s="34" t="s">
        <v>60</v>
      </c>
      <c r="K16" s="40" t="s">
        <v>77</v>
      </c>
      <c r="L16" s="42">
        <f t="shared" si="0"/>
        <v>93560</v>
      </c>
      <c r="M16" s="42">
        <f t="shared" si="1"/>
        <v>1871200</v>
      </c>
      <c r="N16" s="43">
        <f t="shared" si="2"/>
        <v>20</v>
      </c>
      <c r="P16" s="47">
        <v>14</v>
      </c>
      <c r="Q16" s="48">
        <f t="shared" si="3"/>
        <v>7.1720189374072799E-3</v>
      </c>
      <c r="R16" s="49">
        <f t="shared" si="4"/>
        <v>0.94836352845074978</v>
      </c>
    </row>
    <row r="17" spans="1:18" x14ac:dyDescent="0.35">
      <c r="A17" s="34" t="s">
        <v>60</v>
      </c>
      <c r="B17" s="34" t="s">
        <v>39</v>
      </c>
      <c r="C17" s="34" t="s">
        <v>68</v>
      </c>
      <c r="D17" s="90" t="s">
        <v>77</v>
      </c>
      <c r="E17" s="93" t="s">
        <v>77</v>
      </c>
      <c r="F17" s="35">
        <v>69449</v>
      </c>
      <c r="G17" s="35">
        <v>1388980</v>
      </c>
      <c r="H17" s="36">
        <v>20</v>
      </c>
      <c r="J17" s="30" t="s">
        <v>101</v>
      </c>
      <c r="K17" s="41" t="s">
        <v>183</v>
      </c>
      <c r="L17" s="44">
        <f t="shared" si="0"/>
        <v>77600</v>
      </c>
      <c r="M17" s="44">
        <f t="shared" si="1"/>
        <v>155200</v>
      </c>
      <c r="N17" s="45">
        <f t="shared" si="2"/>
        <v>2</v>
      </c>
      <c r="P17" s="47">
        <v>15</v>
      </c>
      <c r="Q17" s="48">
        <f t="shared" si="3"/>
        <v>5.948574920295051E-3</v>
      </c>
      <c r="R17" s="49">
        <f t="shared" si="4"/>
        <v>0.95431210337104488</v>
      </c>
    </row>
    <row r="18" spans="1:18" x14ac:dyDescent="0.35">
      <c r="A18" s="34" t="s">
        <v>60</v>
      </c>
      <c r="B18" s="34" t="s">
        <v>39</v>
      </c>
      <c r="C18" s="34" t="s">
        <v>68</v>
      </c>
      <c r="D18" s="90" t="s">
        <v>78</v>
      </c>
      <c r="E18" s="93" t="s">
        <v>78</v>
      </c>
      <c r="F18" s="35">
        <v>32481</v>
      </c>
      <c r="G18" s="35">
        <v>552177</v>
      </c>
      <c r="H18" s="36">
        <v>17</v>
      </c>
      <c r="J18" s="30" t="s">
        <v>101</v>
      </c>
      <c r="K18" s="41" t="s">
        <v>149</v>
      </c>
      <c r="L18" s="44">
        <f t="shared" si="0"/>
        <v>71328.580964345383</v>
      </c>
      <c r="M18" s="44">
        <f t="shared" si="1"/>
        <v>142657.16192869077</v>
      </c>
      <c r="N18" s="45">
        <f t="shared" si="2"/>
        <v>2</v>
      </c>
      <c r="P18" s="47">
        <v>16</v>
      </c>
      <c r="Q18" s="48">
        <f t="shared" si="3"/>
        <v>5.4678274204219062E-3</v>
      </c>
      <c r="R18" s="49">
        <f t="shared" si="4"/>
        <v>0.95977993079146684</v>
      </c>
    </row>
    <row r="19" spans="1:18" x14ac:dyDescent="0.35">
      <c r="A19" s="34" t="s">
        <v>60</v>
      </c>
      <c r="B19" s="34" t="s">
        <v>39</v>
      </c>
      <c r="C19" s="34" t="s">
        <v>68</v>
      </c>
      <c r="D19" s="90" t="s">
        <v>79</v>
      </c>
      <c r="E19" s="93" t="s">
        <v>79</v>
      </c>
      <c r="F19" s="35">
        <v>707</v>
      </c>
      <c r="G19" s="35">
        <v>8484</v>
      </c>
      <c r="H19" s="36">
        <v>12</v>
      </c>
      <c r="J19" s="30" t="s">
        <v>101</v>
      </c>
      <c r="K19" s="41" t="s">
        <v>84</v>
      </c>
      <c r="L19" s="44">
        <f t="shared" si="0"/>
        <v>64265</v>
      </c>
      <c r="M19" s="44">
        <f t="shared" si="1"/>
        <v>963975</v>
      </c>
      <c r="N19" s="45">
        <f t="shared" si="2"/>
        <v>15</v>
      </c>
      <c r="P19" s="47">
        <v>17</v>
      </c>
      <c r="Q19" s="48">
        <f t="shared" si="3"/>
        <v>4.9263552481025961E-3</v>
      </c>
      <c r="R19" s="49">
        <f t="shared" si="4"/>
        <v>0.96470628603956943</v>
      </c>
    </row>
    <row r="20" spans="1:18" x14ac:dyDescent="0.35">
      <c r="A20" s="34" t="s">
        <v>60</v>
      </c>
      <c r="B20" s="34" t="s">
        <v>39</v>
      </c>
      <c r="C20" s="34" t="s">
        <v>68</v>
      </c>
      <c r="D20" s="90" t="s">
        <v>80</v>
      </c>
      <c r="E20" s="93" t="s">
        <v>80</v>
      </c>
      <c r="F20" s="35">
        <v>10824</v>
      </c>
      <c r="G20" s="35">
        <v>129888</v>
      </c>
      <c r="H20" s="36">
        <v>12</v>
      </c>
      <c r="J20" s="34" t="s">
        <v>60</v>
      </c>
      <c r="K20" s="40" t="s">
        <v>78</v>
      </c>
      <c r="L20" s="42">
        <f t="shared" si="0"/>
        <v>58287</v>
      </c>
      <c r="M20" s="42">
        <f t="shared" si="1"/>
        <v>977976</v>
      </c>
      <c r="N20" s="43">
        <f t="shared" si="2"/>
        <v>16.778629883164342</v>
      </c>
      <c r="P20" s="47">
        <v>18</v>
      </c>
      <c r="Q20" s="48">
        <f t="shared" si="3"/>
        <v>4.4681003399386294E-3</v>
      </c>
      <c r="R20" s="49">
        <f t="shared" si="4"/>
        <v>0.96917438637950803</v>
      </c>
    </row>
    <row r="21" spans="1:18" x14ac:dyDescent="0.35">
      <c r="A21" s="34" t="s">
        <v>60</v>
      </c>
      <c r="B21" s="34" t="s">
        <v>39</v>
      </c>
      <c r="C21" s="34" t="s">
        <v>68</v>
      </c>
      <c r="D21" s="90" t="s">
        <v>81</v>
      </c>
      <c r="E21" s="93" t="s">
        <v>81</v>
      </c>
      <c r="F21" s="35">
        <v>5486</v>
      </c>
      <c r="G21" s="35">
        <v>32916</v>
      </c>
      <c r="H21" s="36">
        <v>6</v>
      </c>
      <c r="J21" s="34" t="s">
        <v>60</v>
      </c>
      <c r="K21" s="40" t="s">
        <v>73</v>
      </c>
      <c r="L21" s="42">
        <f t="shared" si="0"/>
        <v>48860</v>
      </c>
      <c r="M21" s="42">
        <f t="shared" si="1"/>
        <v>732900</v>
      </c>
      <c r="N21" s="43">
        <f t="shared" si="2"/>
        <v>15</v>
      </c>
      <c r="P21" s="47">
        <v>19</v>
      </c>
      <c r="Q21" s="48">
        <f t="shared" ref="Q21:Q56" si="5">L21/$L$58</f>
        <v>3.7454558067734041E-3</v>
      </c>
      <c r="R21" s="49">
        <f t="shared" ref="R21:R56" si="6">R20+Q21</f>
        <v>0.97291984218628147</v>
      </c>
    </row>
    <row r="22" spans="1:18" x14ac:dyDescent="0.35">
      <c r="A22" s="34" t="s">
        <v>60</v>
      </c>
      <c r="B22" s="34" t="s">
        <v>39</v>
      </c>
      <c r="C22" s="34" t="s">
        <v>68</v>
      </c>
      <c r="D22" s="90" t="s">
        <v>82</v>
      </c>
      <c r="E22" s="93" t="s">
        <v>82</v>
      </c>
      <c r="F22" s="35">
        <v>3379</v>
      </c>
      <c r="G22" s="35">
        <v>33790</v>
      </c>
      <c r="H22" s="36">
        <v>10</v>
      </c>
      <c r="J22" s="30" t="s">
        <v>101</v>
      </c>
      <c r="K22" s="41" t="s">
        <v>124</v>
      </c>
      <c r="L22" s="44">
        <f t="shared" si="0"/>
        <v>42414</v>
      </c>
      <c r="M22" s="44">
        <f t="shared" si="1"/>
        <v>1060350</v>
      </c>
      <c r="N22" s="45">
        <f t="shared" si="2"/>
        <v>25</v>
      </c>
      <c r="P22" s="47">
        <v>20</v>
      </c>
      <c r="Q22" s="48">
        <f>L22/$L$58</f>
        <v>3.2513254725437405E-3</v>
      </c>
      <c r="R22" s="49">
        <f t="shared" si="6"/>
        <v>0.97617116765882517</v>
      </c>
    </row>
    <row r="23" spans="1:18" x14ac:dyDescent="0.35">
      <c r="A23" s="34" t="s">
        <v>60</v>
      </c>
      <c r="B23" s="34" t="s">
        <v>39</v>
      </c>
      <c r="C23" s="34" t="s">
        <v>68</v>
      </c>
      <c r="D23" s="90" t="s">
        <v>83</v>
      </c>
      <c r="E23" s="93" t="s">
        <v>83</v>
      </c>
      <c r="F23" s="35">
        <v>4140</v>
      </c>
      <c r="G23" s="35">
        <v>49680</v>
      </c>
      <c r="H23" s="36">
        <v>12</v>
      </c>
      <c r="J23" s="30" t="s">
        <v>101</v>
      </c>
      <c r="K23" s="41" t="s">
        <v>62</v>
      </c>
      <c r="L23" s="44">
        <f t="shared" si="0"/>
        <v>34548.483426954161</v>
      </c>
      <c r="M23" s="44">
        <f t="shared" si="1"/>
        <v>311082.35084258742</v>
      </c>
      <c r="N23" s="45">
        <f t="shared" si="2"/>
        <v>9.0042259452664162</v>
      </c>
      <c r="P23" s="47">
        <v>21</v>
      </c>
      <c r="Q23" s="48">
        <f t="shared" si="5"/>
        <v>2.6483794078325865E-3</v>
      </c>
      <c r="R23" s="49">
        <f t="shared" si="6"/>
        <v>0.97881954706665775</v>
      </c>
    </row>
    <row r="24" spans="1:18" x14ac:dyDescent="0.35">
      <c r="A24" s="34" t="s">
        <v>60</v>
      </c>
      <c r="B24" s="34" t="s">
        <v>39</v>
      </c>
      <c r="C24" s="34" t="s">
        <v>68</v>
      </c>
      <c r="D24" s="90" t="s">
        <v>84</v>
      </c>
      <c r="E24" s="93" t="s">
        <v>84</v>
      </c>
      <c r="F24" s="35">
        <v>218491</v>
      </c>
      <c r="G24" s="35">
        <v>3277365</v>
      </c>
      <c r="H24" s="36">
        <v>15</v>
      </c>
      <c r="J24" s="34" t="s">
        <v>60</v>
      </c>
      <c r="K24" s="40" t="s">
        <v>62</v>
      </c>
      <c r="L24" s="42">
        <f t="shared" si="0"/>
        <v>32053</v>
      </c>
      <c r="M24" s="42">
        <f t="shared" si="1"/>
        <v>288477</v>
      </c>
      <c r="N24" s="43">
        <f t="shared" si="2"/>
        <v>9</v>
      </c>
      <c r="P24" s="47">
        <v>22</v>
      </c>
      <c r="Q24" s="48">
        <f t="shared" si="5"/>
        <v>2.4570834010337276E-3</v>
      </c>
      <c r="R24" s="49">
        <f t="shared" si="6"/>
        <v>0.98127663046769142</v>
      </c>
    </row>
    <row r="25" spans="1:18" x14ac:dyDescent="0.35">
      <c r="A25" s="34" t="s">
        <v>60</v>
      </c>
      <c r="B25" s="34" t="s">
        <v>39</v>
      </c>
      <c r="C25" s="34" t="s">
        <v>68</v>
      </c>
      <c r="D25" s="90" t="s">
        <v>85</v>
      </c>
      <c r="E25" s="93" t="s">
        <v>85</v>
      </c>
      <c r="F25" s="35">
        <v>1428</v>
      </c>
      <c r="G25" s="35">
        <v>5712</v>
      </c>
      <c r="H25" s="36">
        <v>4</v>
      </c>
      <c r="J25" s="34" t="s">
        <v>60</v>
      </c>
      <c r="K25" s="40" t="s">
        <v>74</v>
      </c>
      <c r="L25" s="42">
        <f t="shared" si="0"/>
        <v>27652</v>
      </c>
      <c r="M25" s="42">
        <f t="shared" si="1"/>
        <v>414780</v>
      </c>
      <c r="N25" s="43">
        <f t="shared" si="2"/>
        <v>15</v>
      </c>
      <c r="P25" s="47">
        <v>23</v>
      </c>
      <c r="Q25" s="48">
        <f t="shared" si="5"/>
        <v>2.1197164136082312E-3</v>
      </c>
      <c r="R25" s="49">
        <f t="shared" si="6"/>
        <v>0.98339634688129962</v>
      </c>
    </row>
    <row r="26" spans="1:18" x14ac:dyDescent="0.35">
      <c r="A26" s="34" t="s">
        <v>60</v>
      </c>
      <c r="B26" s="34" t="s">
        <v>39</v>
      </c>
      <c r="C26" s="34" t="s">
        <v>68</v>
      </c>
      <c r="D26" s="90" t="s">
        <v>86</v>
      </c>
      <c r="E26" s="93" t="s">
        <v>86</v>
      </c>
      <c r="F26" s="35">
        <v>1034</v>
      </c>
      <c r="G26" s="35">
        <v>12408</v>
      </c>
      <c r="H26" s="36">
        <v>12</v>
      </c>
      <c r="J26" s="30" t="s">
        <v>101</v>
      </c>
      <c r="K26" s="41" t="s">
        <v>91</v>
      </c>
      <c r="L26" s="44">
        <f t="shared" si="0"/>
        <v>27069</v>
      </c>
      <c r="M26" s="44">
        <f t="shared" si="1"/>
        <v>406035</v>
      </c>
      <c r="N26" s="45">
        <f t="shared" si="2"/>
        <v>15</v>
      </c>
      <c r="P26" s="47">
        <v>24</v>
      </c>
      <c r="Q26" s="48">
        <f t="shared" si="5"/>
        <v>2.0750254448127156E-3</v>
      </c>
      <c r="R26" s="49">
        <f t="shared" si="6"/>
        <v>0.98547137232611237</v>
      </c>
    </row>
    <row r="27" spans="1:18" x14ac:dyDescent="0.35">
      <c r="A27" s="34" t="s">
        <v>60</v>
      </c>
      <c r="B27" s="34" t="s">
        <v>39</v>
      </c>
      <c r="C27" s="34" t="s">
        <v>68</v>
      </c>
      <c r="D27" s="90" t="s">
        <v>87</v>
      </c>
      <c r="E27" s="93" t="s">
        <v>84</v>
      </c>
      <c r="F27" s="35">
        <v>247</v>
      </c>
      <c r="G27" s="35">
        <v>3705</v>
      </c>
      <c r="H27" s="36">
        <v>15</v>
      </c>
      <c r="J27" s="34" t="s">
        <v>60</v>
      </c>
      <c r="K27" s="40" t="s">
        <v>95</v>
      </c>
      <c r="L27" s="42">
        <f t="shared" si="0"/>
        <v>26604</v>
      </c>
      <c r="M27" s="42">
        <f t="shared" si="1"/>
        <v>399060</v>
      </c>
      <c r="N27" s="43">
        <f t="shared" si="2"/>
        <v>15</v>
      </c>
      <c r="P27" s="47">
        <v>25</v>
      </c>
      <c r="Q27" s="48">
        <f t="shared" si="5"/>
        <v>2.0393799894269267E-3</v>
      </c>
      <c r="R27" s="49">
        <f t="shared" si="6"/>
        <v>0.98751075231553931</v>
      </c>
    </row>
    <row r="28" spans="1:18" x14ac:dyDescent="0.35">
      <c r="A28" s="34" t="s">
        <v>60</v>
      </c>
      <c r="B28" s="34" t="s">
        <v>39</v>
      </c>
      <c r="C28" s="34" t="s">
        <v>68</v>
      </c>
      <c r="D28" s="90" t="s">
        <v>88</v>
      </c>
      <c r="E28" s="93" t="s">
        <v>88</v>
      </c>
      <c r="F28" s="35">
        <v>1963958</v>
      </c>
      <c r="G28" s="35">
        <v>11783748</v>
      </c>
      <c r="H28" s="36">
        <v>6</v>
      </c>
      <c r="J28" s="30" t="s">
        <v>101</v>
      </c>
      <c r="K28" s="41" t="s">
        <v>116</v>
      </c>
      <c r="L28" s="44">
        <f t="shared" si="0"/>
        <v>25075</v>
      </c>
      <c r="M28" s="44">
        <f t="shared" si="1"/>
        <v>376125</v>
      </c>
      <c r="N28" s="45">
        <f t="shared" si="2"/>
        <v>15</v>
      </c>
      <c r="P28" s="47">
        <v>26</v>
      </c>
      <c r="Q28" s="48">
        <f t="shared" si="5"/>
        <v>1.9221715995669897E-3</v>
      </c>
      <c r="R28" s="49">
        <f t="shared" si="6"/>
        <v>0.98943292391510629</v>
      </c>
    </row>
    <row r="29" spans="1:18" x14ac:dyDescent="0.35">
      <c r="A29" s="34" t="s">
        <v>60</v>
      </c>
      <c r="B29" s="34" t="s">
        <v>39</v>
      </c>
      <c r="C29" s="34" t="s">
        <v>68</v>
      </c>
      <c r="D29" s="90" t="s">
        <v>89</v>
      </c>
      <c r="E29" s="93" t="s">
        <v>89</v>
      </c>
      <c r="F29" s="35">
        <v>326</v>
      </c>
      <c r="G29" s="35">
        <v>4890</v>
      </c>
      <c r="H29" s="36">
        <v>15</v>
      </c>
      <c r="J29" s="30" t="s">
        <v>101</v>
      </c>
      <c r="K29" s="41" t="s">
        <v>143</v>
      </c>
      <c r="L29" s="44">
        <f t="shared" si="0"/>
        <v>24760</v>
      </c>
      <c r="M29" s="44">
        <f t="shared" si="1"/>
        <v>495200</v>
      </c>
      <c r="N29" s="45">
        <f t="shared" si="2"/>
        <v>20</v>
      </c>
      <c r="P29" s="47">
        <v>27</v>
      </c>
      <c r="Q29" s="48">
        <f t="shared" si="5"/>
        <v>1.8980246781766168E-3</v>
      </c>
      <c r="R29" s="49">
        <f t="shared" si="6"/>
        <v>0.99133094859328286</v>
      </c>
    </row>
    <row r="30" spans="1:18" x14ac:dyDescent="0.35">
      <c r="A30" s="34" t="s">
        <v>60</v>
      </c>
      <c r="B30" s="34" t="s">
        <v>90</v>
      </c>
      <c r="C30" s="34" t="s">
        <v>61</v>
      </c>
      <c r="D30" s="90" t="s">
        <v>91</v>
      </c>
      <c r="E30" s="93" t="s">
        <v>91</v>
      </c>
      <c r="F30" s="35">
        <v>274</v>
      </c>
      <c r="G30" s="35">
        <v>4110</v>
      </c>
      <c r="H30" s="36">
        <v>15</v>
      </c>
      <c r="J30" s="34" t="s">
        <v>60</v>
      </c>
      <c r="K30" s="40" t="s">
        <v>80</v>
      </c>
      <c r="L30" s="42">
        <f t="shared" si="0"/>
        <v>22099</v>
      </c>
      <c r="M30" s="42">
        <f t="shared" si="1"/>
        <v>265188</v>
      </c>
      <c r="N30" s="43">
        <f t="shared" si="2"/>
        <v>12</v>
      </c>
      <c r="P30" s="47">
        <v>28</v>
      </c>
      <c r="Q30" s="48">
        <f t="shared" si="5"/>
        <v>1.6940406850979423E-3</v>
      </c>
      <c r="R30" s="49">
        <f t="shared" si="6"/>
        <v>0.99302498927838079</v>
      </c>
    </row>
    <row r="31" spans="1:18" x14ac:dyDescent="0.35">
      <c r="A31" s="34" t="s">
        <v>60</v>
      </c>
      <c r="B31" s="34" t="s">
        <v>90</v>
      </c>
      <c r="C31" s="34" t="s">
        <v>61</v>
      </c>
      <c r="D31" s="90" t="s">
        <v>92</v>
      </c>
      <c r="E31" s="93" t="s">
        <v>62</v>
      </c>
      <c r="F31" s="35">
        <v>6239</v>
      </c>
      <c r="G31" s="35">
        <v>56151</v>
      </c>
      <c r="H31" s="36">
        <v>9</v>
      </c>
      <c r="J31" s="34" t="s">
        <v>60</v>
      </c>
      <c r="K31" s="40" t="s">
        <v>131</v>
      </c>
      <c r="L31" s="42">
        <f t="shared" si="0"/>
        <v>20337</v>
      </c>
      <c r="M31" s="42">
        <f t="shared" si="1"/>
        <v>203370</v>
      </c>
      <c r="N31" s="43">
        <f t="shared" si="2"/>
        <v>10</v>
      </c>
      <c r="P31" s="47">
        <v>29</v>
      </c>
      <c r="Q31" s="48">
        <f>L31/$L$58</f>
        <v>1.5589712390984593E-3</v>
      </c>
      <c r="R31" s="49">
        <f t="shared" si="6"/>
        <v>0.99458396051747922</v>
      </c>
    </row>
    <row r="32" spans="1:18" x14ac:dyDescent="0.35">
      <c r="A32" s="34" t="s">
        <v>60</v>
      </c>
      <c r="B32" s="34" t="s">
        <v>90</v>
      </c>
      <c r="C32" s="34" t="s">
        <v>61</v>
      </c>
      <c r="D32" s="90" t="s">
        <v>63</v>
      </c>
      <c r="E32" s="93" t="s">
        <v>62</v>
      </c>
      <c r="F32" s="35">
        <v>779</v>
      </c>
      <c r="G32" s="35">
        <v>7011</v>
      </c>
      <c r="H32" s="36">
        <v>9</v>
      </c>
      <c r="J32" s="30" t="s">
        <v>101</v>
      </c>
      <c r="K32" s="41" t="s">
        <v>89</v>
      </c>
      <c r="L32" s="44">
        <f t="shared" si="0"/>
        <v>9497</v>
      </c>
      <c r="M32" s="44">
        <f t="shared" si="1"/>
        <v>140021</v>
      </c>
      <c r="N32" s="45">
        <f t="shared" si="2"/>
        <v>14.743708539538801</v>
      </c>
      <c r="P32" s="47">
        <v>30</v>
      </c>
      <c r="Q32" s="48">
        <f t="shared" si="5"/>
        <v>7.280105156964188E-4</v>
      </c>
      <c r="R32" s="49">
        <f>R31+Q32</f>
        <v>0.99531197103317559</v>
      </c>
    </row>
    <row r="33" spans="1:18" x14ac:dyDescent="0.35">
      <c r="A33" s="34" t="s">
        <v>60</v>
      </c>
      <c r="B33" s="34" t="s">
        <v>90</v>
      </c>
      <c r="C33" s="34" t="s">
        <v>61</v>
      </c>
      <c r="D33" s="90" t="s">
        <v>93</v>
      </c>
      <c r="E33" s="93" t="s">
        <v>64</v>
      </c>
      <c r="F33" s="35">
        <v>2015</v>
      </c>
      <c r="G33" s="35">
        <v>18135</v>
      </c>
      <c r="H33" s="36">
        <v>9</v>
      </c>
      <c r="J33" s="30" t="s">
        <v>101</v>
      </c>
      <c r="K33" s="41" t="s">
        <v>163</v>
      </c>
      <c r="L33" s="44">
        <f t="shared" si="0"/>
        <v>9082</v>
      </c>
      <c r="M33" s="44">
        <f t="shared" si="1"/>
        <v>227050</v>
      </c>
      <c r="N33" s="45">
        <f t="shared" si="2"/>
        <v>25</v>
      </c>
      <c r="P33" s="47">
        <v>31</v>
      </c>
      <c r="Q33" s="48">
        <f t="shared" si="5"/>
        <v>6.9619790497576866E-4</v>
      </c>
      <c r="R33" s="49">
        <f t="shared" si="6"/>
        <v>0.99600816893815136</v>
      </c>
    </row>
    <row r="34" spans="1:18" x14ac:dyDescent="0.35">
      <c r="A34" s="34" t="s">
        <v>60</v>
      </c>
      <c r="B34" s="34" t="s">
        <v>90</v>
      </c>
      <c r="C34" s="34" t="s">
        <v>61</v>
      </c>
      <c r="D34" s="90" t="s">
        <v>65</v>
      </c>
      <c r="E34" s="93" t="s">
        <v>131</v>
      </c>
      <c r="F34" s="35">
        <v>1450</v>
      </c>
      <c r="G34" s="35">
        <v>14500</v>
      </c>
      <c r="H34" s="36">
        <v>10</v>
      </c>
      <c r="J34" s="30" t="s">
        <v>101</v>
      </c>
      <c r="K34" s="41" t="s">
        <v>135</v>
      </c>
      <c r="L34" s="44">
        <f t="shared" si="0"/>
        <v>7790</v>
      </c>
      <c r="M34" s="44">
        <f t="shared" si="1"/>
        <v>194750</v>
      </c>
      <c r="N34" s="45">
        <f t="shared" si="2"/>
        <v>25</v>
      </c>
      <c r="P34" s="47">
        <v>32</v>
      </c>
      <c r="Q34" s="48">
        <f t="shared" si="5"/>
        <v>5.9715719882858821E-4</v>
      </c>
      <c r="R34" s="49">
        <f t="shared" si="6"/>
        <v>0.99660532613697994</v>
      </c>
    </row>
    <row r="35" spans="1:18" x14ac:dyDescent="0.35">
      <c r="A35" s="34" t="s">
        <v>60</v>
      </c>
      <c r="B35" s="34" t="s">
        <v>90</v>
      </c>
      <c r="C35" s="34" t="s">
        <v>61</v>
      </c>
      <c r="D35" s="90" t="s">
        <v>66</v>
      </c>
      <c r="E35" s="93" t="s">
        <v>179</v>
      </c>
      <c r="F35" s="35">
        <v>1203</v>
      </c>
      <c r="G35" s="35">
        <v>6015</v>
      </c>
      <c r="H35" s="36">
        <v>5</v>
      </c>
      <c r="J35" s="34" t="s">
        <v>60</v>
      </c>
      <c r="K35" s="40" t="s">
        <v>81</v>
      </c>
      <c r="L35" s="42">
        <f t="shared" ref="L35:L56" si="7">SUMIFS($F$3:$F$149,$E$3:$E$149,K35,$A$3:$A$149,J35)</f>
        <v>5486</v>
      </c>
      <c r="M35" s="42">
        <f t="shared" ref="M35:M56" si="8">SUMIFS($G$3:$G$149,$E$3:$E$149,K35,$A$3:$A$149,J35)</f>
        <v>32916</v>
      </c>
      <c r="N35" s="43">
        <f t="shared" ref="N35:N56" si="9">M35/L35</f>
        <v>6</v>
      </c>
      <c r="P35" s="47">
        <v>33</v>
      </c>
      <c r="Q35" s="48">
        <f t="shared" si="5"/>
        <v>4.2053971665900318E-4</v>
      </c>
      <c r="R35" s="49">
        <f t="shared" si="6"/>
        <v>0.99702586585363895</v>
      </c>
    </row>
    <row r="36" spans="1:18" x14ac:dyDescent="0.35">
      <c r="A36" s="34" t="s">
        <v>60</v>
      </c>
      <c r="B36" s="34" t="s">
        <v>90</v>
      </c>
      <c r="C36" s="34" t="s">
        <v>61</v>
      </c>
      <c r="D36" s="90" t="s">
        <v>67</v>
      </c>
      <c r="E36" s="93" t="s">
        <v>179</v>
      </c>
      <c r="F36" s="35">
        <v>1375</v>
      </c>
      <c r="G36" s="35">
        <v>6875</v>
      </c>
      <c r="H36" s="36">
        <v>5</v>
      </c>
      <c r="J36" s="34" t="s">
        <v>60</v>
      </c>
      <c r="K36" s="40" t="s">
        <v>64</v>
      </c>
      <c r="L36" s="42">
        <f t="shared" si="7"/>
        <v>5242</v>
      </c>
      <c r="M36" s="42">
        <f t="shared" si="8"/>
        <v>47178</v>
      </c>
      <c r="N36" s="43">
        <f t="shared" si="9"/>
        <v>9</v>
      </c>
      <c r="P36" s="47">
        <v>34</v>
      </c>
      <c r="Q36" s="48">
        <f t="shared" si="5"/>
        <v>4.01835434693127E-4</v>
      </c>
      <c r="R36" s="49">
        <f t="shared" si="6"/>
        <v>0.99742770128833202</v>
      </c>
    </row>
    <row r="37" spans="1:18" x14ac:dyDescent="0.35">
      <c r="A37" s="34" t="s">
        <v>60</v>
      </c>
      <c r="B37" s="34" t="s">
        <v>90</v>
      </c>
      <c r="C37" s="34" t="s">
        <v>68</v>
      </c>
      <c r="D37" s="90" t="s">
        <v>94</v>
      </c>
      <c r="E37" s="93" t="s">
        <v>94</v>
      </c>
      <c r="F37" s="35">
        <v>205</v>
      </c>
      <c r="G37" s="35">
        <v>1025</v>
      </c>
      <c r="H37" s="36">
        <v>5</v>
      </c>
      <c r="J37" s="30" t="s">
        <v>101</v>
      </c>
      <c r="K37" s="41" t="s">
        <v>144</v>
      </c>
      <c r="L37" s="44">
        <f t="shared" si="7"/>
        <v>4899</v>
      </c>
      <c r="M37" s="44">
        <f t="shared" si="8"/>
        <v>48990</v>
      </c>
      <c r="N37" s="45">
        <f t="shared" si="9"/>
        <v>10</v>
      </c>
      <c r="P37" s="47">
        <v>35</v>
      </c>
      <c r="Q37" s="48">
        <f t="shared" si="5"/>
        <v>3.7554212029027647E-4</v>
      </c>
      <c r="R37" s="49">
        <f t="shared" si="6"/>
        <v>0.99780324340862225</v>
      </c>
    </row>
    <row r="38" spans="1:18" x14ac:dyDescent="0.35">
      <c r="A38" s="34" t="s">
        <v>60</v>
      </c>
      <c r="B38" s="34" t="s">
        <v>90</v>
      </c>
      <c r="C38" s="34" t="s">
        <v>68</v>
      </c>
      <c r="D38" s="90" t="s">
        <v>69</v>
      </c>
      <c r="E38" s="93" t="s">
        <v>180</v>
      </c>
      <c r="F38" s="35">
        <v>40495</v>
      </c>
      <c r="G38" s="35">
        <v>121485</v>
      </c>
      <c r="H38" s="36">
        <v>3</v>
      </c>
      <c r="J38" s="34" t="s">
        <v>60</v>
      </c>
      <c r="K38" s="40" t="s">
        <v>179</v>
      </c>
      <c r="L38" s="42">
        <f t="shared" si="7"/>
        <v>4813</v>
      </c>
      <c r="M38" s="42">
        <f t="shared" si="8"/>
        <v>24065</v>
      </c>
      <c r="N38" s="43">
        <f t="shared" si="9"/>
        <v>5</v>
      </c>
      <c r="P38" s="47">
        <v>36</v>
      </c>
      <c r="Q38" s="48">
        <f t="shared" si="5"/>
        <v>3.6894962746623813E-4</v>
      </c>
      <c r="R38" s="49">
        <f t="shared" si="6"/>
        <v>0.99817219303608851</v>
      </c>
    </row>
    <row r="39" spans="1:18" x14ac:dyDescent="0.35">
      <c r="A39" s="34" t="s">
        <v>60</v>
      </c>
      <c r="B39" s="34" t="s">
        <v>90</v>
      </c>
      <c r="C39" s="34" t="s">
        <v>68</v>
      </c>
      <c r="D39" s="90" t="s">
        <v>70</v>
      </c>
      <c r="E39" s="93" t="s">
        <v>180</v>
      </c>
      <c r="F39" s="35">
        <v>20841</v>
      </c>
      <c r="G39" s="35">
        <v>62523</v>
      </c>
      <c r="H39" s="36">
        <v>3</v>
      </c>
      <c r="J39" s="34" t="s">
        <v>60</v>
      </c>
      <c r="K39" s="40" t="s">
        <v>83</v>
      </c>
      <c r="L39" s="42">
        <f t="shared" si="7"/>
        <v>4140</v>
      </c>
      <c r="M39" s="42">
        <f t="shared" si="8"/>
        <v>49680</v>
      </c>
      <c r="N39" s="43">
        <f t="shared" si="9"/>
        <v>12</v>
      </c>
      <c r="P39" s="47">
        <v>37</v>
      </c>
      <c r="Q39" s="48">
        <f t="shared" si="5"/>
        <v>3.1735953827347307E-4</v>
      </c>
      <c r="R39" s="49">
        <f t="shared" si="6"/>
        <v>0.998489552574362</v>
      </c>
    </row>
    <row r="40" spans="1:18" x14ac:dyDescent="0.35">
      <c r="A40" s="34" t="s">
        <v>60</v>
      </c>
      <c r="B40" s="34" t="s">
        <v>90</v>
      </c>
      <c r="C40" s="34" t="s">
        <v>68</v>
      </c>
      <c r="D40" s="90" t="s">
        <v>71</v>
      </c>
      <c r="E40" s="93" t="s">
        <v>71</v>
      </c>
      <c r="F40" s="35">
        <v>727</v>
      </c>
      <c r="G40" s="35">
        <v>8724</v>
      </c>
      <c r="H40" s="36">
        <v>12</v>
      </c>
      <c r="J40" s="34" t="s">
        <v>60</v>
      </c>
      <c r="K40" s="40" t="s">
        <v>82</v>
      </c>
      <c r="L40" s="42">
        <f t="shared" si="7"/>
        <v>3379</v>
      </c>
      <c r="M40" s="42">
        <f t="shared" si="8"/>
        <v>33790</v>
      </c>
      <c r="N40" s="43">
        <f t="shared" si="9"/>
        <v>10</v>
      </c>
      <c r="P40" s="47">
        <v>38</v>
      </c>
      <c r="Q40" s="48">
        <f t="shared" si="5"/>
        <v>2.5902364247006412E-4</v>
      </c>
      <c r="R40" s="49">
        <f t="shared" si="6"/>
        <v>0.99874857621683211</v>
      </c>
    </row>
    <row r="41" spans="1:18" x14ac:dyDescent="0.35">
      <c r="A41" s="34" t="s">
        <v>60</v>
      </c>
      <c r="B41" s="34" t="s">
        <v>90</v>
      </c>
      <c r="C41" s="34" t="s">
        <v>68</v>
      </c>
      <c r="D41" s="90" t="s">
        <v>95</v>
      </c>
      <c r="E41" s="93" t="s">
        <v>95</v>
      </c>
      <c r="F41" s="35">
        <v>529</v>
      </c>
      <c r="G41" s="35">
        <v>7935</v>
      </c>
      <c r="H41" s="36">
        <v>15</v>
      </c>
      <c r="J41" s="30" t="s">
        <v>101</v>
      </c>
      <c r="K41" s="41" t="s">
        <v>232</v>
      </c>
      <c r="L41" s="44">
        <f t="shared" si="7"/>
        <v>2976</v>
      </c>
      <c r="M41" s="44">
        <f t="shared" si="8"/>
        <v>5952</v>
      </c>
      <c r="N41" s="45">
        <f t="shared" si="9"/>
        <v>2</v>
      </c>
      <c r="P41" s="47">
        <v>39</v>
      </c>
      <c r="Q41" s="48">
        <f t="shared" si="5"/>
        <v>2.2813091446904731E-4</v>
      </c>
      <c r="R41" s="49">
        <f t="shared" si="6"/>
        <v>0.99897670713130116</v>
      </c>
    </row>
    <row r="42" spans="1:18" x14ac:dyDescent="0.35">
      <c r="A42" s="34" t="s">
        <v>60</v>
      </c>
      <c r="B42" s="34" t="s">
        <v>90</v>
      </c>
      <c r="C42" s="34" t="s">
        <v>68</v>
      </c>
      <c r="D42" s="90" t="s">
        <v>77</v>
      </c>
      <c r="E42" s="93" t="s">
        <v>77</v>
      </c>
      <c r="F42" s="35">
        <v>24111</v>
      </c>
      <c r="G42" s="35">
        <v>482220</v>
      </c>
      <c r="H42" s="36">
        <v>20</v>
      </c>
      <c r="J42" s="30" t="s">
        <v>101</v>
      </c>
      <c r="K42" s="41" t="s">
        <v>81</v>
      </c>
      <c r="L42" s="44">
        <f t="shared" si="7"/>
        <v>2699</v>
      </c>
      <c r="M42" s="44">
        <f t="shared" si="8"/>
        <v>16194</v>
      </c>
      <c r="N42" s="45">
        <f t="shared" si="9"/>
        <v>6</v>
      </c>
      <c r="P42" s="47">
        <v>40</v>
      </c>
      <c r="Q42" s="48">
        <f t="shared" si="5"/>
        <v>2.0689695502417967E-4</v>
      </c>
      <c r="R42" s="49">
        <f t="shared" si="6"/>
        <v>0.99918360408632534</v>
      </c>
    </row>
    <row r="43" spans="1:18" x14ac:dyDescent="0.35">
      <c r="A43" s="34" t="s">
        <v>60</v>
      </c>
      <c r="B43" s="34" t="s">
        <v>90</v>
      </c>
      <c r="C43" s="34" t="s">
        <v>68</v>
      </c>
      <c r="D43" s="90" t="s">
        <v>78</v>
      </c>
      <c r="E43" s="93" t="s">
        <v>78</v>
      </c>
      <c r="F43" s="35">
        <v>25806</v>
      </c>
      <c r="G43" s="35">
        <v>425799</v>
      </c>
      <c r="H43" s="36">
        <v>16.5</v>
      </c>
      <c r="J43" s="34" t="s">
        <v>60</v>
      </c>
      <c r="K43" s="40" t="s">
        <v>85</v>
      </c>
      <c r="L43" s="42">
        <f t="shared" si="7"/>
        <v>2442</v>
      </c>
      <c r="M43" s="42">
        <f t="shared" si="8"/>
        <v>9768</v>
      </c>
      <c r="N43" s="43">
        <f t="shared" si="9"/>
        <v>4</v>
      </c>
      <c r="P43" s="47">
        <v>41</v>
      </c>
      <c r="Q43" s="48">
        <f t="shared" si="5"/>
        <v>1.8719613344536746E-4</v>
      </c>
      <c r="R43" s="49">
        <f t="shared" si="6"/>
        <v>0.99937080021977076</v>
      </c>
    </row>
    <row r="44" spans="1:18" x14ac:dyDescent="0.35">
      <c r="A44" s="34" t="s">
        <v>60</v>
      </c>
      <c r="B44" s="34" t="s">
        <v>90</v>
      </c>
      <c r="C44" s="34" t="s">
        <v>68</v>
      </c>
      <c r="D44" s="90" t="s">
        <v>80</v>
      </c>
      <c r="E44" s="93" t="s">
        <v>80</v>
      </c>
      <c r="F44" s="35">
        <v>11275</v>
      </c>
      <c r="G44" s="35">
        <v>135300</v>
      </c>
      <c r="H44" s="36">
        <v>12</v>
      </c>
      <c r="J44" s="34" t="s">
        <v>60</v>
      </c>
      <c r="K44" s="40" t="s">
        <v>71</v>
      </c>
      <c r="L44" s="42">
        <f t="shared" si="7"/>
        <v>1455</v>
      </c>
      <c r="M44" s="42">
        <f t="shared" si="8"/>
        <v>17460</v>
      </c>
      <c r="N44" s="43">
        <f t="shared" si="9"/>
        <v>12</v>
      </c>
      <c r="P44" s="47">
        <v>42</v>
      </c>
      <c r="Q44" s="48">
        <f t="shared" si="5"/>
        <v>1.1153577975553221E-4</v>
      </c>
      <c r="R44" s="49">
        <f t="shared" si="6"/>
        <v>0.99948233599952629</v>
      </c>
    </row>
    <row r="45" spans="1:18" x14ac:dyDescent="0.35">
      <c r="A45" s="34" t="s">
        <v>60</v>
      </c>
      <c r="B45" s="34" t="s">
        <v>90</v>
      </c>
      <c r="C45" s="34" t="s">
        <v>68</v>
      </c>
      <c r="D45" s="90" t="s">
        <v>84</v>
      </c>
      <c r="E45" s="93" t="s">
        <v>84</v>
      </c>
      <c r="F45" s="35">
        <v>2157</v>
      </c>
      <c r="G45" s="35">
        <v>32355</v>
      </c>
      <c r="H45" s="36">
        <v>15</v>
      </c>
      <c r="J45" s="34" t="s">
        <v>60</v>
      </c>
      <c r="K45" s="40" t="s">
        <v>72</v>
      </c>
      <c r="L45" s="42">
        <f t="shared" si="7"/>
        <v>1124</v>
      </c>
      <c r="M45" s="42">
        <f t="shared" si="8"/>
        <v>13488</v>
      </c>
      <c r="N45" s="43">
        <f t="shared" si="9"/>
        <v>12</v>
      </c>
      <c r="P45" s="47">
        <v>43</v>
      </c>
      <c r="Q45" s="48">
        <f t="shared" si="5"/>
        <v>8.6162348072314914E-5</v>
      </c>
      <c r="R45" s="49">
        <f t="shared" si="6"/>
        <v>0.99956849834759864</v>
      </c>
    </row>
    <row r="46" spans="1:18" x14ac:dyDescent="0.35">
      <c r="A46" s="34" t="s">
        <v>60</v>
      </c>
      <c r="B46" s="34" t="s">
        <v>90</v>
      </c>
      <c r="C46" s="34" t="s">
        <v>68</v>
      </c>
      <c r="D46" s="90" t="s">
        <v>85</v>
      </c>
      <c r="E46" s="93" t="s">
        <v>85</v>
      </c>
      <c r="F46" s="35">
        <v>1014</v>
      </c>
      <c r="G46" s="35">
        <v>4056</v>
      </c>
      <c r="H46" s="36">
        <v>4</v>
      </c>
      <c r="J46" s="34" t="s">
        <v>60</v>
      </c>
      <c r="K46" s="40" t="s">
        <v>86</v>
      </c>
      <c r="L46" s="42">
        <f t="shared" si="7"/>
        <v>1034</v>
      </c>
      <c r="M46" s="42">
        <f t="shared" si="8"/>
        <v>12408</v>
      </c>
      <c r="N46" s="43">
        <f t="shared" si="9"/>
        <v>12</v>
      </c>
      <c r="P46" s="47">
        <v>44</v>
      </c>
      <c r="Q46" s="48">
        <f t="shared" si="5"/>
        <v>7.926322767506549E-5</v>
      </c>
      <c r="R46" s="49">
        <f t="shared" si="6"/>
        <v>0.99964776157527369</v>
      </c>
    </row>
    <row r="47" spans="1:18" x14ac:dyDescent="0.35">
      <c r="A47" s="34" t="s">
        <v>60</v>
      </c>
      <c r="B47" s="34" t="s">
        <v>90</v>
      </c>
      <c r="C47" s="34" t="s">
        <v>68</v>
      </c>
      <c r="D47" s="90" t="s">
        <v>88</v>
      </c>
      <c r="E47" s="93" t="s">
        <v>88</v>
      </c>
      <c r="F47" s="35">
        <v>1013441</v>
      </c>
      <c r="G47" s="35">
        <v>6080646</v>
      </c>
      <c r="H47" s="36">
        <v>6</v>
      </c>
      <c r="J47" s="30" t="s">
        <v>101</v>
      </c>
      <c r="K47" s="41" t="s">
        <v>180</v>
      </c>
      <c r="L47" s="44">
        <f t="shared" si="7"/>
        <v>1026</v>
      </c>
      <c r="M47" s="44">
        <f t="shared" si="8"/>
        <v>3078</v>
      </c>
      <c r="N47" s="45">
        <f t="shared" si="9"/>
        <v>3</v>
      </c>
      <c r="P47" s="47">
        <v>45</v>
      </c>
      <c r="Q47" s="48">
        <f t="shared" si="5"/>
        <v>7.8649972528643323E-5</v>
      </c>
      <c r="R47" s="49">
        <f t="shared" si="6"/>
        <v>0.99972641154780229</v>
      </c>
    </row>
    <row r="48" spans="1:18" x14ac:dyDescent="0.35">
      <c r="A48" s="34" t="s">
        <v>60</v>
      </c>
      <c r="B48" s="34" t="s">
        <v>90</v>
      </c>
      <c r="C48" s="34" t="s">
        <v>68</v>
      </c>
      <c r="D48" s="90" t="s">
        <v>89</v>
      </c>
      <c r="E48" s="93" t="s">
        <v>89</v>
      </c>
      <c r="F48" s="35">
        <v>231</v>
      </c>
      <c r="G48" s="35">
        <v>3465</v>
      </c>
      <c r="H48" s="36">
        <v>15</v>
      </c>
      <c r="J48" s="34" t="s">
        <v>60</v>
      </c>
      <c r="K48" s="40" t="s">
        <v>79</v>
      </c>
      <c r="L48" s="42">
        <f t="shared" si="7"/>
        <v>707</v>
      </c>
      <c r="M48" s="42">
        <f t="shared" si="8"/>
        <v>8484</v>
      </c>
      <c r="N48" s="43">
        <f t="shared" si="9"/>
        <v>12</v>
      </c>
      <c r="P48" s="47">
        <v>46</v>
      </c>
      <c r="Q48" s="48">
        <f t="shared" si="5"/>
        <v>5.4196423565059289E-5</v>
      </c>
      <c r="R48" s="49">
        <f t="shared" si="6"/>
        <v>0.99978060797136736</v>
      </c>
    </row>
    <row r="49" spans="1:18" x14ac:dyDescent="0.35">
      <c r="A49" s="34" t="s">
        <v>60</v>
      </c>
      <c r="B49" s="34" t="s">
        <v>96</v>
      </c>
      <c r="C49" s="34" t="s">
        <v>97</v>
      </c>
      <c r="D49" s="90" t="s">
        <v>96</v>
      </c>
      <c r="E49" s="93" t="s">
        <v>27</v>
      </c>
      <c r="F49" s="35">
        <v>306921</v>
      </c>
      <c r="G49" s="35">
        <v>6322572.6000000006</v>
      </c>
      <c r="H49" s="36">
        <v>20.6</v>
      </c>
      <c r="J49" s="30" t="s">
        <v>101</v>
      </c>
      <c r="K49" s="41" t="s">
        <v>167</v>
      </c>
      <c r="L49" s="44">
        <f t="shared" si="7"/>
        <v>645</v>
      </c>
      <c r="M49" s="44">
        <f t="shared" si="8"/>
        <v>16125</v>
      </c>
      <c r="N49" s="45">
        <f t="shared" si="9"/>
        <v>25</v>
      </c>
      <c r="P49" s="47">
        <v>47</v>
      </c>
      <c r="Q49" s="48">
        <f t="shared" si="5"/>
        <v>4.9443696180287471E-5</v>
      </c>
      <c r="R49" s="49">
        <f t="shared" si="6"/>
        <v>0.99983005166754768</v>
      </c>
    </row>
    <row r="50" spans="1:18" x14ac:dyDescent="0.35">
      <c r="A50" s="34" t="s">
        <v>60</v>
      </c>
      <c r="B50" s="34" t="s">
        <v>27</v>
      </c>
      <c r="C50" s="34" t="s">
        <v>27</v>
      </c>
      <c r="D50" s="90" t="s">
        <v>27</v>
      </c>
      <c r="E50" s="93" t="s">
        <v>27</v>
      </c>
      <c r="F50" s="35">
        <v>1605498</v>
      </c>
      <c r="G50" s="35">
        <f>H50*F50</f>
        <v>31317443</v>
      </c>
      <c r="H50" s="36">
        <v>19.506373100433635</v>
      </c>
      <c r="J50" s="34" t="s">
        <v>60</v>
      </c>
      <c r="K50" s="40" t="s">
        <v>89</v>
      </c>
      <c r="L50" s="42">
        <f t="shared" si="7"/>
        <v>557</v>
      </c>
      <c r="M50" s="42">
        <f t="shared" si="8"/>
        <v>8355</v>
      </c>
      <c r="N50" s="43">
        <f t="shared" si="9"/>
        <v>15</v>
      </c>
      <c r="P50" s="47">
        <v>48</v>
      </c>
      <c r="Q50" s="48">
        <f t="shared" si="5"/>
        <v>4.2697889569643596E-5</v>
      </c>
      <c r="R50" s="49">
        <f t="shared" si="6"/>
        <v>0.99987274955711736</v>
      </c>
    </row>
    <row r="51" spans="1:18" x14ac:dyDescent="0.35">
      <c r="A51" s="34" t="s">
        <v>60</v>
      </c>
      <c r="B51" s="34" t="s">
        <v>98</v>
      </c>
      <c r="C51" s="34" t="s">
        <v>99</v>
      </c>
      <c r="D51" s="90" t="s">
        <v>98</v>
      </c>
      <c r="E51" s="93" t="s">
        <v>27</v>
      </c>
      <c r="F51" s="35">
        <v>348318</v>
      </c>
      <c r="G51" s="35">
        <v>2612385</v>
      </c>
      <c r="H51" s="36">
        <v>7.5</v>
      </c>
      <c r="J51" s="30" t="s">
        <v>101</v>
      </c>
      <c r="K51" s="41" t="s">
        <v>164</v>
      </c>
      <c r="L51" s="44">
        <f t="shared" si="7"/>
        <v>443</v>
      </c>
      <c r="M51" s="44">
        <f t="shared" si="8"/>
        <v>11075</v>
      </c>
      <c r="N51" s="45">
        <f t="shared" si="9"/>
        <v>25</v>
      </c>
      <c r="P51" s="47">
        <v>49</v>
      </c>
      <c r="Q51" s="48">
        <f t="shared" si="5"/>
        <v>3.3959003733127676E-5</v>
      </c>
      <c r="R51" s="49">
        <f t="shared" si="6"/>
        <v>0.99990670856085051</v>
      </c>
    </row>
    <row r="52" spans="1:18" x14ac:dyDescent="0.35">
      <c r="A52" s="34" t="s">
        <v>60</v>
      </c>
      <c r="B52" s="34" t="s">
        <v>40</v>
      </c>
      <c r="C52" s="34" t="s">
        <v>28</v>
      </c>
      <c r="D52" s="90" t="s">
        <v>100</v>
      </c>
      <c r="E52" s="93" t="s">
        <v>27</v>
      </c>
      <c r="F52" s="35">
        <v>1058966</v>
      </c>
      <c r="G52" s="35">
        <v>5294830</v>
      </c>
      <c r="H52" s="36">
        <v>5</v>
      </c>
      <c r="J52" s="30" t="s">
        <v>101</v>
      </c>
      <c r="K52" s="41" t="s">
        <v>165</v>
      </c>
      <c r="L52" s="44">
        <f t="shared" si="7"/>
        <v>442</v>
      </c>
      <c r="M52" s="44">
        <f t="shared" si="8"/>
        <v>11050</v>
      </c>
      <c r="N52" s="45">
        <f t="shared" si="9"/>
        <v>25</v>
      </c>
      <c r="P52" s="47">
        <v>50</v>
      </c>
      <c r="Q52" s="48">
        <f t="shared" si="5"/>
        <v>3.3882346839824898E-5</v>
      </c>
      <c r="R52" s="49">
        <f t="shared" si="6"/>
        <v>0.99994059090769039</v>
      </c>
    </row>
    <row r="53" spans="1:18" x14ac:dyDescent="0.35">
      <c r="A53" s="30" t="s">
        <v>101</v>
      </c>
      <c r="B53" s="30" t="s">
        <v>102</v>
      </c>
      <c r="C53" s="30" t="s">
        <v>103</v>
      </c>
      <c r="D53" s="41" t="s">
        <v>102</v>
      </c>
      <c r="E53" s="94" t="s">
        <v>27</v>
      </c>
      <c r="F53" s="31">
        <v>252636</v>
      </c>
      <c r="G53" s="31">
        <v>4547448</v>
      </c>
      <c r="H53" s="32">
        <v>18</v>
      </c>
      <c r="J53" s="34" t="s">
        <v>60</v>
      </c>
      <c r="K53" s="40" t="s">
        <v>91</v>
      </c>
      <c r="L53" s="42">
        <f t="shared" si="7"/>
        <v>274</v>
      </c>
      <c r="M53" s="42">
        <f t="shared" si="8"/>
        <v>4110</v>
      </c>
      <c r="N53" s="43">
        <f t="shared" si="9"/>
        <v>15</v>
      </c>
      <c r="P53" s="47">
        <v>51</v>
      </c>
      <c r="Q53" s="48">
        <f t="shared" si="5"/>
        <v>2.1003988764959329E-5</v>
      </c>
      <c r="R53" s="49">
        <f t="shared" si="6"/>
        <v>0.99996159489645531</v>
      </c>
    </row>
    <row r="54" spans="1:18" x14ac:dyDescent="0.35">
      <c r="A54" s="30" t="s">
        <v>101</v>
      </c>
      <c r="B54" s="30" t="s">
        <v>104</v>
      </c>
      <c r="C54" s="30" t="s">
        <v>61</v>
      </c>
      <c r="D54" s="41" t="s">
        <v>105</v>
      </c>
      <c r="E54" s="94" t="s">
        <v>62</v>
      </c>
      <c r="F54" s="31">
        <v>116</v>
      </c>
      <c r="G54" s="31">
        <v>1044</v>
      </c>
      <c r="H54" s="32">
        <v>9</v>
      </c>
      <c r="J54" s="34" t="s">
        <v>60</v>
      </c>
      <c r="K54" s="40" t="s">
        <v>94</v>
      </c>
      <c r="L54" s="42">
        <f t="shared" si="7"/>
        <v>205</v>
      </c>
      <c r="M54" s="42">
        <f t="shared" si="8"/>
        <v>1025</v>
      </c>
      <c r="N54" s="43">
        <f t="shared" si="9"/>
        <v>5</v>
      </c>
      <c r="P54" s="47">
        <v>52</v>
      </c>
      <c r="Q54" s="48">
        <f t="shared" si="5"/>
        <v>1.5714663127068111E-5</v>
      </c>
      <c r="R54" s="49">
        <f t="shared" si="6"/>
        <v>0.99997730955958242</v>
      </c>
    </row>
    <row r="55" spans="1:18" x14ac:dyDescent="0.35">
      <c r="A55" s="30" t="s">
        <v>101</v>
      </c>
      <c r="B55" s="30" t="s">
        <v>104</v>
      </c>
      <c r="C55" s="30" t="s">
        <v>61</v>
      </c>
      <c r="D55" s="41" t="s">
        <v>106</v>
      </c>
      <c r="E55" s="94" t="s">
        <v>62</v>
      </c>
      <c r="F55" s="31">
        <v>2423</v>
      </c>
      <c r="G55" s="31">
        <v>21807</v>
      </c>
      <c r="H55" s="32">
        <v>9</v>
      </c>
      <c r="J55" s="30" t="s">
        <v>101</v>
      </c>
      <c r="K55" s="41" t="s">
        <v>170</v>
      </c>
      <c r="L55" s="44">
        <f t="shared" si="7"/>
        <v>204</v>
      </c>
      <c r="M55" s="44">
        <f t="shared" si="8"/>
        <v>2856</v>
      </c>
      <c r="N55" s="45">
        <f t="shared" si="9"/>
        <v>14</v>
      </c>
      <c r="P55" s="47">
        <v>53</v>
      </c>
      <c r="Q55" s="48">
        <f t="shared" si="5"/>
        <v>1.563800623376534E-5</v>
      </c>
      <c r="R55" s="49">
        <f t="shared" si="6"/>
        <v>0.99999294756581614</v>
      </c>
    </row>
    <row r="56" spans="1:18" x14ac:dyDescent="0.35">
      <c r="A56" s="30" t="s">
        <v>101</v>
      </c>
      <c r="B56" s="30" t="s">
        <v>104</v>
      </c>
      <c r="C56" s="30" t="s">
        <v>61</v>
      </c>
      <c r="D56" s="41" t="s">
        <v>107</v>
      </c>
      <c r="E56" s="94" t="s">
        <v>64</v>
      </c>
      <c r="F56" s="31">
        <v>22</v>
      </c>
      <c r="G56" s="31">
        <v>198</v>
      </c>
      <c r="H56" s="32">
        <v>9</v>
      </c>
      <c r="J56" s="30" t="s">
        <v>101</v>
      </c>
      <c r="K56" s="41" t="s">
        <v>171</v>
      </c>
      <c r="L56" s="44">
        <f t="shared" si="7"/>
        <v>92</v>
      </c>
      <c r="M56" s="44">
        <f t="shared" si="8"/>
        <v>1196</v>
      </c>
      <c r="N56" s="45">
        <f t="shared" si="9"/>
        <v>13</v>
      </c>
      <c r="P56" s="47">
        <v>54</v>
      </c>
      <c r="Q56" s="48">
        <f t="shared" si="5"/>
        <v>7.0524341838549566E-6</v>
      </c>
      <c r="R56" s="49">
        <f t="shared" si="6"/>
        <v>1</v>
      </c>
    </row>
    <row r="57" spans="1:18" x14ac:dyDescent="0.35">
      <c r="A57" s="30" t="s">
        <v>101</v>
      </c>
      <c r="B57" s="30" t="s">
        <v>104</v>
      </c>
      <c r="C57" s="30" t="s">
        <v>61</v>
      </c>
      <c r="D57" s="41" t="s">
        <v>108</v>
      </c>
      <c r="E57" s="94" t="s">
        <v>64</v>
      </c>
      <c r="F57" s="31">
        <v>2346</v>
      </c>
      <c r="G57" s="31">
        <v>21114</v>
      </c>
      <c r="H57" s="32">
        <v>9</v>
      </c>
    </row>
    <row r="58" spans="1:18" x14ac:dyDescent="0.35">
      <c r="A58" s="30" t="s">
        <v>101</v>
      </c>
      <c r="B58" s="30" t="s">
        <v>104</v>
      </c>
      <c r="C58" s="30" t="s">
        <v>61</v>
      </c>
      <c r="D58" s="41" t="s">
        <v>109</v>
      </c>
      <c r="E58" s="94" t="s">
        <v>91</v>
      </c>
      <c r="F58" s="31">
        <v>13961</v>
      </c>
      <c r="G58" s="31">
        <v>209415</v>
      </c>
      <c r="H58" s="32">
        <v>15</v>
      </c>
      <c r="J58" s="47" t="s">
        <v>191</v>
      </c>
      <c r="K58" s="47"/>
      <c r="L58" s="50">
        <f>SUM(L3:L56)</f>
        <v>13045141.237987639</v>
      </c>
      <c r="M58" s="50">
        <f>SUM(M3:M56)</f>
        <v>166410261.75893176</v>
      </c>
      <c r="N58" s="51">
        <f>M58/L58</f>
        <v>12.75649368014067</v>
      </c>
    </row>
    <row r="59" spans="1:18" x14ac:dyDescent="0.35">
      <c r="A59" s="30" t="s">
        <v>101</v>
      </c>
      <c r="B59" s="30" t="s">
        <v>104</v>
      </c>
      <c r="C59" s="30" t="s">
        <v>61</v>
      </c>
      <c r="D59" s="41" t="s">
        <v>110</v>
      </c>
      <c r="E59" s="94" t="s">
        <v>85</v>
      </c>
      <c r="F59" s="31">
        <v>233</v>
      </c>
      <c r="G59" s="31">
        <v>932</v>
      </c>
      <c r="H59" s="32">
        <v>4</v>
      </c>
    </row>
    <row r="60" spans="1:18" x14ac:dyDescent="0.35">
      <c r="A60" s="30" t="s">
        <v>101</v>
      </c>
      <c r="B60" s="30" t="s">
        <v>104</v>
      </c>
      <c r="C60" s="30" t="s">
        <v>61</v>
      </c>
      <c r="D60" s="41" t="s">
        <v>111</v>
      </c>
      <c r="E60" s="94" t="s">
        <v>85</v>
      </c>
      <c r="F60" s="31">
        <v>60509</v>
      </c>
      <c r="G60" s="31">
        <v>302545</v>
      </c>
      <c r="H60" s="32">
        <v>5</v>
      </c>
    </row>
    <row r="61" spans="1:18" x14ac:dyDescent="0.35">
      <c r="A61" s="30" t="s">
        <v>101</v>
      </c>
      <c r="B61" s="30" t="s">
        <v>104</v>
      </c>
      <c r="C61" s="30" t="s">
        <v>61</v>
      </c>
      <c r="D61" s="41" t="s">
        <v>112</v>
      </c>
      <c r="E61" s="94" t="s">
        <v>183</v>
      </c>
      <c r="F61" s="31">
        <v>4455</v>
      </c>
      <c r="G61" s="31">
        <v>8910</v>
      </c>
      <c r="H61" s="32">
        <v>2</v>
      </c>
    </row>
    <row r="62" spans="1:18" x14ac:dyDescent="0.35">
      <c r="A62" s="30" t="s">
        <v>101</v>
      </c>
      <c r="B62" s="30" t="s">
        <v>104</v>
      </c>
      <c r="C62" s="30" t="s">
        <v>61</v>
      </c>
      <c r="D62" s="41" t="s">
        <v>113</v>
      </c>
      <c r="E62" s="94" t="s">
        <v>131</v>
      </c>
      <c r="F62" s="31">
        <v>563</v>
      </c>
      <c r="G62" s="31">
        <v>5630</v>
      </c>
      <c r="H62" s="32">
        <v>10</v>
      </c>
      <c r="L62" s="106">
        <v>13045141.237987639</v>
      </c>
      <c r="M62" s="106">
        <v>160780640.75893176</v>
      </c>
    </row>
    <row r="63" spans="1:18" x14ac:dyDescent="0.35">
      <c r="A63" s="30" t="s">
        <v>101</v>
      </c>
      <c r="B63" s="30" t="s">
        <v>104</v>
      </c>
      <c r="C63" s="30" t="s">
        <v>61</v>
      </c>
      <c r="D63" s="41" t="s">
        <v>114</v>
      </c>
      <c r="E63" s="94" t="s">
        <v>131</v>
      </c>
      <c r="F63" s="31">
        <v>62573</v>
      </c>
      <c r="G63" s="31">
        <v>625730</v>
      </c>
      <c r="H63" s="32">
        <v>10</v>
      </c>
    </row>
    <row r="64" spans="1:18" x14ac:dyDescent="0.35">
      <c r="A64" s="30" t="s">
        <v>101</v>
      </c>
      <c r="B64" s="30" t="s">
        <v>104</v>
      </c>
      <c r="C64" s="30" t="s">
        <v>68</v>
      </c>
      <c r="D64" s="41" t="s">
        <v>115</v>
      </c>
      <c r="E64" s="94" t="s">
        <v>180</v>
      </c>
      <c r="F64" s="31">
        <v>1026</v>
      </c>
      <c r="G64" s="31">
        <v>3078</v>
      </c>
      <c r="H64" s="32">
        <v>3</v>
      </c>
    </row>
    <row r="65" spans="1:8" x14ac:dyDescent="0.35">
      <c r="A65" s="30" t="s">
        <v>101</v>
      </c>
      <c r="B65" s="30" t="s">
        <v>104</v>
      </c>
      <c r="C65" s="30" t="s">
        <v>68</v>
      </c>
      <c r="D65" s="41" t="s">
        <v>116</v>
      </c>
      <c r="E65" s="94" t="s">
        <v>116</v>
      </c>
      <c r="F65" s="31">
        <v>25075</v>
      </c>
      <c r="G65" s="31">
        <v>376125</v>
      </c>
      <c r="H65" s="32">
        <v>15</v>
      </c>
    </row>
    <row r="66" spans="1:8" x14ac:dyDescent="0.35">
      <c r="A66" s="30" t="s">
        <v>101</v>
      </c>
      <c r="B66" s="30" t="s">
        <v>104</v>
      </c>
      <c r="C66" s="30" t="s">
        <v>68</v>
      </c>
      <c r="D66" s="41" t="s">
        <v>117</v>
      </c>
      <c r="E66" s="94" t="s">
        <v>77</v>
      </c>
      <c r="F66" s="31">
        <v>31227</v>
      </c>
      <c r="G66" s="31">
        <v>624540</v>
      </c>
      <c r="H66" s="32">
        <v>20</v>
      </c>
    </row>
    <row r="67" spans="1:8" x14ac:dyDescent="0.35">
      <c r="A67" s="30" t="s">
        <v>101</v>
      </c>
      <c r="B67" s="30" t="s">
        <v>104</v>
      </c>
      <c r="C67" s="30" t="s">
        <v>68</v>
      </c>
      <c r="D67" s="41" t="s">
        <v>118</v>
      </c>
      <c r="E67" s="94" t="s">
        <v>78</v>
      </c>
      <c r="F67" s="31">
        <v>1341</v>
      </c>
      <c r="G67" s="31">
        <v>26820</v>
      </c>
      <c r="H67" s="32">
        <v>20</v>
      </c>
    </row>
    <row r="68" spans="1:8" x14ac:dyDescent="0.35">
      <c r="A68" s="30" t="s">
        <v>101</v>
      </c>
      <c r="B68" s="30" t="s">
        <v>104</v>
      </c>
      <c r="C68" s="30" t="s">
        <v>68</v>
      </c>
      <c r="D68" s="41" t="s">
        <v>119</v>
      </c>
      <c r="E68" s="94" t="s">
        <v>77</v>
      </c>
      <c r="F68" s="31">
        <v>15039</v>
      </c>
      <c r="G68" s="31">
        <v>300780</v>
      </c>
      <c r="H68" s="32">
        <v>20</v>
      </c>
    </row>
    <row r="69" spans="1:8" x14ac:dyDescent="0.35">
      <c r="A69" s="30" t="s">
        <v>101</v>
      </c>
      <c r="B69" s="30" t="s">
        <v>104</v>
      </c>
      <c r="C69" s="30" t="s">
        <v>68</v>
      </c>
      <c r="D69" s="41" t="s">
        <v>81</v>
      </c>
      <c r="E69" s="94" t="s">
        <v>81</v>
      </c>
      <c r="F69" s="31">
        <v>2699</v>
      </c>
      <c r="G69" s="31">
        <v>16194</v>
      </c>
      <c r="H69" s="32">
        <v>6</v>
      </c>
    </row>
    <row r="70" spans="1:8" x14ac:dyDescent="0.35">
      <c r="A70" s="30" t="s">
        <v>101</v>
      </c>
      <c r="B70" s="30" t="s">
        <v>104</v>
      </c>
      <c r="C70" s="30" t="s">
        <v>68</v>
      </c>
      <c r="D70" s="41" t="s">
        <v>120</v>
      </c>
      <c r="E70" s="94" t="s">
        <v>84</v>
      </c>
      <c r="F70" s="31">
        <v>64265</v>
      </c>
      <c r="G70" s="31">
        <v>963975</v>
      </c>
      <c r="H70" s="32">
        <v>15</v>
      </c>
    </row>
    <row r="71" spans="1:8" x14ac:dyDescent="0.35">
      <c r="A71" s="30" t="s">
        <v>101</v>
      </c>
      <c r="B71" s="30" t="s">
        <v>104</v>
      </c>
      <c r="C71" s="30" t="s">
        <v>68</v>
      </c>
      <c r="D71" s="41" t="s">
        <v>110</v>
      </c>
      <c r="E71" s="94" t="s">
        <v>85</v>
      </c>
      <c r="F71" s="31">
        <v>116</v>
      </c>
      <c r="G71" s="31">
        <v>464</v>
      </c>
      <c r="H71" s="32">
        <v>4</v>
      </c>
    </row>
    <row r="72" spans="1:8" x14ac:dyDescent="0.35">
      <c r="A72" s="30" t="s">
        <v>101</v>
      </c>
      <c r="B72" s="30" t="s">
        <v>104</v>
      </c>
      <c r="C72" s="30" t="s">
        <v>68</v>
      </c>
      <c r="D72" s="41" t="s">
        <v>89</v>
      </c>
      <c r="E72" s="94" t="s">
        <v>89</v>
      </c>
      <c r="F72" s="31">
        <v>450</v>
      </c>
      <c r="G72" s="31">
        <v>9000</v>
      </c>
      <c r="H72" s="32">
        <v>20</v>
      </c>
    </row>
    <row r="73" spans="1:8" x14ac:dyDescent="0.35">
      <c r="A73" s="30" t="s">
        <v>101</v>
      </c>
      <c r="B73" s="30" t="s">
        <v>104</v>
      </c>
      <c r="C73" s="30" t="s">
        <v>68</v>
      </c>
      <c r="D73" s="41" t="s">
        <v>121</v>
      </c>
      <c r="E73" s="94" t="s">
        <v>77</v>
      </c>
      <c r="F73" s="31">
        <v>35567</v>
      </c>
      <c r="G73" s="31">
        <v>711340</v>
      </c>
      <c r="H73" s="32">
        <v>20</v>
      </c>
    </row>
    <row r="74" spans="1:8" x14ac:dyDescent="0.35">
      <c r="A74" s="31" t="s">
        <v>101</v>
      </c>
      <c r="B74" s="30" t="s">
        <v>122</v>
      </c>
      <c r="C74" s="30" t="s">
        <v>68</v>
      </c>
      <c r="D74" s="41" t="s">
        <v>123</v>
      </c>
      <c r="E74" s="94" t="s">
        <v>181</v>
      </c>
      <c r="F74" s="31">
        <v>143654</v>
      </c>
      <c r="G74" s="31">
        <v>2154810</v>
      </c>
      <c r="H74" s="32">
        <v>15</v>
      </c>
    </row>
    <row r="75" spans="1:8" x14ac:dyDescent="0.35">
      <c r="A75" s="31" t="s">
        <v>101</v>
      </c>
      <c r="B75" s="30" t="s">
        <v>122</v>
      </c>
      <c r="C75" s="30" t="s">
        <v>68</v>
      </c>
      <c r="D75" s="41" t="s">
        <v>124</v>
      </c>
      <c r="E75" s="94" t="s">
        <v>124</v>
      </c>
      <c r="F75" s="31">
        <v>32784</v>
      </c>
      <c r="G75" s="31">
        <v>819600</v>
      </c>
      <c r="H75" s="32">
        <v>25</v>
      </c>
    </row>
    <row r="76" spans="1:8" x14ac:dyDescent="0.35">
      <c r="A76" s="31" t="s">
        <v>101</v>
      </c>
      <c r="B76" s="30" t="s">
        <v>122</v>
      </c>
      <c r="C76" s="30" t="s">
        <v>68</v>
      </c>
      <c r="D76" s="41" t="s">
        <v>125</v>
      </c>
      <c r="E76" s="94" t="s">
        <v>163</v>
      </c>
      <c r="F76" s="31">
        <v>1116</v>
      </c>
      <c r="G76" s="31">
        <v>27900</v>
      </c>
      <c r="H76" s="32">
        <v>25</v>
      </c>
    </row>
    <row r="77" spans="1:8" x14ac:dyDescent="0.35">
      <c r="A77" s="31" t="s">
        <v>101</v>
      </c>
      <c r="B77" s="30" t="s">
        <v>122</v>
      </c>
      <c r="C77" s="30" t="s">
        <v>61</v>
      </c>
      <c r="D77" s="41" t="s">
        <v>126</v>
      </c>
      <c r="E77" s="94" t="s">
        <v>62</v>
      </c>
      <c r="F77" s="31">
        <v>6681</v>
      </c>
      <c r="G77" s="31">
        <v>60129</v>
      </c>
      <c r="H77" s="32">
        <v>9</v>
      </c>
    </row>
    <row r="78" spans="1:8" x14ac:dyDescent="0.35">
      <c r="A78" s="31" t="s">
        <v>101</v>
      </c>
      <c r="B78" s="30" t="s">
        <v>122</v>
      </c>
      <c r="C78" s="30" t="s">
        <v>68</v>
      </c>
      <c r="D78" s="41" t="s">
        <v>127</v>
      </c>
      <c r="E78" s="94" t="s">
        <v>127</v>
      </c>
      <c r="F78" s="31">
        <v>163981</v>
      </c>
      <c r="G78" s="31">
        <v>3279620</v>
      </c>
      <c r="H78" s="32">
        <v>20</v>
      </c>
    </row>
    <row r="79" spans="1:8" x14ac:dyDescent="0.35">
      <c r="A79" s="31" t="s">
        <v>101</v>
      </c>
      <c r="B79" s="30" t="s">
        <v>122</v>
      </c>
      <c r="C79" s="30" t="s">
        <v>61</v>
      </c>
      <c r="D79" s="41" t="s">
        <v>128</v>
      </c>
      <c r="E79" s="94" t="s">
        <v>91</v>
      </c>
      <c r="F79" s="31">
        <v>11150</v>
      </c>
      <c r="G79" s="31">
        <v>167250</v>
      </c>
      <c r="H79" s="32">
        <v>15</v>
      </c>
    </row>
    <row r="80" spans="1:8" x14ac:dyDescent="0.35">
      <c r="A80" s="31" t="s">
        <v>101</v>
      </c>
      <c r="B80" s="30" t="s">
        <v>122</v>
      </c>
      <c r="C80" s="30" t="s">
        <v>61</v>
      </c>
      <c r="D80" s="41" t="s">
        <v>129</v>
      </c>
      <c r="E80" s="94" t="s">
        <v>64</v>
      </c>
      <c r="F80" s="31">
        <v>3734</v>
      </c>
      <c r="G80" s="31">
        <v>33606</v>
      </c>
      <c r="H80" s="32">
        <v>9</v>
      </c>
    </row>
    <row r="81" spans="1:8" x14ac:dyDescent="0.35">
      <c r="A81" s="31" t="s">
        <v>101</v>
      </c>
      <c r="B81" s="30" t="s">
        <v>122</v>
      </c>
      <c r="C81" s="30" t="s">
        <v>61</v>
      </c>
      <c r="D81" s="41" t="s">
        <v>130</v>
      </c>
      <c r="E81" s="94" t="s">
        <v>85</v>
      </c>
      <c r="F81" s="31">
        <v>77346</v>
      </c>
      <c r="G81" s="31">
        <v>386730</v>
      </c>
      <c r="H81" s="32">
        <v>5</v>
      </c>
    </row>
    <row r="82" spans="1:8" x14ac:dyDescent="0.35">
      <c r="A82" s="31" t="s">
        <v>101</v>
      </c>
      <c r="B82" s="30" t="s">
        <v>122</v>
      </c>
      <c r="C82" s="30" t="s">
        <v>68</v>
      </c>
      <c r="D82" s="41" t="s">
        <v>131</v>
      </c>
      <c r="E82" s="94" t="s">
        <v>131</v>
      </c>
      <c r="F82" s="31">
        <v>128567</v>
      </c>
      <c r="G82" s="31">
        <v>1285670</v>
      </c>
      <c r="H82" s="32">
        <v>10</v>
      </c>
    </row>
    <row r="83" spans="1:8" x14ac:dyDescent="0.35">
      <c r="A83" s="31" t="s">
        <v>101</v>
      </c>
      <c r="B83" s="30" t="s">
        <v>122</v>
      </c>
      <c r="C83" s="30" t="s">
        <v>68</v>
      </c>
      <c r="D83" s="41" t="s">
        <v>132</v>
      </c>
      <c r="E83" s="94" t="s">
        <v>158</v>
      </c>
      <c r="F83" s="31">
        <v>33499</v>
      </c>
      <c r="G83" s="31">
        <v>334990</v>
      </c>
      <c r="H83" s="32">
        <v>10</v>
      </c>
    </row>
    <row r="84" spans="1:8" x14ac:dyDescent="0.35">
      <c r="A84" s="31" t="s">
        <v>101</v>
      </c>
      <c r="B84" s="30" t="s">
        <v>122</v>
      </c>
      <c r="C84" s="30" t="s">
        <v>68</v>
      </c>
      <c r="D84" s="41" t="s">
        <v>133</v>
      </c>
      <c r="E84" s="94" t="s">
        <v>158</v>
      </c>
      <c r="F84" s="31">
        <v>28711</v>
      </c>
      <c r="G84" s="31">
        <v>287110</v>
      </c>
      <c r="H84" s="32">
        <v>10</v>
      </c>
    </row>
    <row r="85" spans="1:8" x14ac:dyDescent="0.35">
      <c r="A85" s="31" t="s">
        <v>101</v>
      </c>
      <c r="B85" s="30" t="s">
        <v>122</v>
      </c>
      <c r="C85" s="30" t="s">
        <v>61</v>
      </c>
      <c r="D85" s="41" t="s">
        <v>134</v>
      </c>
      <c r="E85" s="94" t="s">
        <v>183</v>
      </c>
      <c r="F85" s="31">
        <v>73145</v>
      </c>
      <c r="G85" s="31">
        <v>146290</v>
      </c>
      <c r="H85" s="32">
        <v>2</v>
      </c>
    </row>
    <row r="86" spans="1:8" x14ac:dyDescent="0.35">
      <c r="A86" s="31" t="s">
        <v>101</v>
      </c>
      <c r="B86" s="30" t="s">
        <v>122</v>
      </c>
      <c r="C86" s="30" t="s">
        <v>68</v>
      </c>
      <c r="D86" s="41" t="s">
        <v>135</v>
      </c>
      <c r="E86" s="94" t="s">
        <v>135</v>
      </c>
      <c r="F86" s="31">
        <v>4864</v>
      </c>
      <c r="G86" s="31">
        <v>121600</v>
      </c>
      <c r="H86" s="32">
        <v>25</v>
      </c>
    </row>
    <row r="87" spans="1:8" x14ac:dyDescent="0.35">
      <c r="A87" s="31" t="s">
        <v>101</v>
      </c>
      <c r="B87" s="30" t="s">
        <v>136</v>
      </c>
      <c r="C87" s="30" t="s">
        <v>68</v>
      </c>
      <c r="D87" s="41" t="s">
        <v>137</v>
      </c>
      <c r="E87" s="94" t="s">
        <v>158</v>
      </c>
      <c r="F87" s="31">
        <v>118022</v>
      </c>
      <c r="G87" s="31">
        <v>1180220</v>
      </c>
      <c r="H87" s="32">
        <v>10</v>
      </c>
    </row>
    <row r="88" spans="1:8" x14ac:dyDescent="0.35">
      <c r="A88" s="31" t="s">
        <v>101</v>
      </c>
      <c r="B88" s="30" t="s">
        <v>136</v>
      </c>
      <c r="C88" s="30" t="s">
        <v>68</v>
      </c>
      <c r="D88" s="41" t="s">
        <v>138</v>
      </c>
      <c r="E88" s="94" t="s">
        <v>158</v>
      </c>
      <c r="F88" s="31">
        <v>94738</v>
      </c>
      <c r="G88" s="31">
        <v>947380</v>
      </c>
      <c r="H88" s="32">
        <v>10</v>
      </c>
    </row>
    <row r="89" spans="1:8" x14ac:dyDescent="0.35">
      <c r="A89" s="31" t="s">
        <v>101</v>
      </c>
      <c r="B89" s="30" t="s">
        <v>136</v>
      </c>
      <c r="C89" s="30" t="s">
        <v>68</v>
      </c>
      <c r="D89" s="41" t="s">
        <v>139</v>
      </c>
      <c r="E89" s="94" t="s">
        <v>158</v>
      </c>
      <c r="F89" s="31">
        <v>863207</v>
      </c>
      <c r="G89" s="31">
        <v>8632070</v>
      </c>
      <c r="H89" s="32">
        <v>10</v>
      </c>
    </row>
    <row r="90" spans="1:8" x14ac:dyDescent="0.35">
      <c r="A90" s="31" t="s">
        <v>101</v>
      </c>
      <c r="B90" s="30" t="s">
        <v>136</v>
      </c>
      <c r="C90" s="30" t="s">
        <v>68</v>
      </c>
      <c r="D90" s="41" t="s">
        <v>140</v>
      </c>
      <c r="E90" s="94" t="s">
        <v>77</v>
      </c>
      <c r="F90" s="31">
        <v>37266</v>
      </c>
      <c r="G90" s="31">
        <v>931650</v>
      </c>
      <c r="H90" s="32">
        <v>25</v>
      </c>
    </row>
    <row r="91" spans="1:8" x14ac:dyDescent="0.35">
      <c r="A91" s="31" t="s">
        <v>101</v>
      </c>
      <c r="B91" s="30" t="s">
        <v>136</v>
      </c>
      <c r="C91" s="30" t="s">
        <v>68</v>
      </c>
      <c r="D91" s="41" t="s">
        <v>141</v>
      </c>
      <c r="E91" s="94" t="s">
        <v>78</v>
      </c>
      <c r="F91" s="31">
        <v>2566917</v>
      </c>
      <c r="G91" s="31">
        <v>51338340</v>
      </c>
      <c r="H91" s="32">
        <v>20</v>
      </c>
    </row>
    <row r="92" spans="1:8" x14ac:dyDescent="0.35">
      <c r="A92" s="31" t="s">
        <v>101</v>
      </c>
      <c r="B92" s="30" t="s">
        <v>136</v>
      </c>
      <c r="C92" s="30" t="s">
        <v>68</v>
      </c>
      <c r="D92" s="41" t="s">
        <v>142</v>
      </c>
      <c r="E92" s="94" t="s">
        <v>78</v>
      </c>
      <c r="F92" s="31">
        <v>235192</v>
      </c>
      <c r="G92" s="31">
        <v>4703840</v>
      </c>
      <c r="H92" s="32">
        <v>20</v>
      </c>
    </row>
    <row r="93" spans="1:8" x14ac:dyDescent="0.35">
      <c r="A93" s="31" t="s">
        <v>101</v>
      </c>
      <c r="B93" s="30" t="s">
        <v>136</v>
      </c>
      <c r="C93" s="30" t="s">
        <v>68</v>
      </c>
      <c r="D93" s="41" t="s">
        <v>143</v>
      </c>
      <c r="E93" s="94" t="s">
        <v>143</v>
      </c>
      <c r="F93" s="31">
        <v>24760</v>
      </c>
      <c r="G93" s="31">
        <v>495200</v>
      </c>
      <c r="H93" s="32">
        <v>20</v>
      </c>
    </row>
    <row r="94" spans="1:8" x14ac:dyDescent="0.35">
      <c r="A94" s="31" t="s">
        <v>101</v>
      </c>
      <c r="B94" s="30" t="s">
        <v>136</v>
      </c>
      <c r="C94" s="30" t="s">
        <v>68</v>
      </c>
      <c r="D94" s="41" t="s">
        <v>144</v>
      </c>
      <c r="E94" s="94" t="s">
        <v>144</v>
      </c>
      <c r="F94" s="31">
        <v>4899</v>
      </c>
      <c r="G94" s="31">
        <v>48990</v>
      </c>
      <c r="H94" s="32">
        <v>10</v>
      </c>
    </row>
    <row r="95" spans="1:8" x14ac:dyDescent="0.35">
      <c r="A95" s="31" t="s">
        <v>101</v>
      </c>
      <c r="B95" s="30" t="s">
        <v>145</v>
      </c>
      <c r="C95" s="30" t="s">
        <v>146</v>
      </c>
      <c r="D95" s="41" t="s">
        <v>147</v>
      </c>
      <c r="E95" s="94" t="s">
        <v>64</v>
      </c>
      <c r="F95" s="31">
        <v>44093</v>
      </c>
      <c r="G95" s="31">
        <v>396837</v>
      </c>
      <c r="H95" s="32">
        <v>9</v>
      </c>
    </row>
    <row r="96" spans="1:8" x14ac:dyDescent="0.35">
      <c r="A96" s="30" t="s">
        <v>101</v>
      </c>
      <c r="B96" s="30" t="s">
        <v>145</v>
      </c>
      <c r="C96" s="30" t="s">
        <v>146</v>
      </c>
      <c r="D96" s="41" t="s">
        <v>148</v>
      </c>
      <c r="E96" s="94" t="s">
        <v>62</v>
      </c>
      <c r="F96" s="31">
        <v>12747</v>
      </c>
      <c r="G96" s="31">
        <v>114723</v>
      </c>
      <c r="H96" s="32">
        <v>9</v>
      </c>
    </row>
    <row r="97" spans="1:11" x14ac:dyDescent="0.35">
      <c r="A97" s="30" t="s">
        <v>101</v>
      </c>
      <c r="B97" s="30" t="s">
        <v>145</v>
      </c>
      <c r="C97" s="30" t="s">
        <v>146</v>
      </c>
      <c r="D97" s="41" t="s">
        <v>131</v>
      </c>
      <c r="E97" s="94" t="s">
        <v>131</v>
      </c>
      <c r="F97" s="31">
        <v>180354</v>
      </c>
      <c r="G97" s="31">
        <v>1803540</v>
      </c>
      <c r="H97" s="32">
        <v>10</v>
      </c>
    </row>
    <row r="98" spans="1:11" x14ac:dyDescent="0.35">
      <c r="A98" s="30" t="s">
        <v>101</v>
      </c>
      <c r="B98" s="30" t="s">
        <v>145</v>
      </c>
      <c r="C98" s="30" t="s">
        <v>146</v>
      </c>
      <c r="D98" s="41" t="s">
        <v>149</v>
      </c>
      <c r="E98" s="94" t="s">
        <v>149</v>
      </c>
      <c r="F98" s="31">
        <v>46214</v>
      </c>
      <c r="G98" s="31">
        <v>92428</v>
      </c>
      <c r="H98" s="32">
        <v>2</v>
      </c>
    </row>
    <row r="99" spans="1:11" x14ac:dyDescent="0.35">
      <c r="A99" s="30" t="s">
        <v>101</v>
      </c>
      <c r="B99" s="30" t="s">
        <v>150</v>
      </c>
      <c r="C99" s="30" t="s">
        <v>146</v>
      </c>
      <c r="D99" s="41" t="s">
        <v>65</v>
      </c>
      <c r="E99" s="94" t="s">
        <v>131</v>
      </c>
      <c r="F99" s="31">
        <v>119684</v>
      </c>
      <c r="G99" s="31">
        <f>F99*H99</f>
        <v>1196840</v>
      </c>
      <c r="H99" s="32">
        <v>10</v>
      </c>
    </row>
    <row r="100" spans="1:11" x14ac:dyDescent="0.35">
      <c r="A100" s="30" t="s">
        <v>101</v>
      </c>
      <c r="B100" s="30" t="s">
        <v>150</v>
      </c>
      <c r="C100" s="30" t="s">
        <v>146</v>
      </c>
      <c r="D100" s="41" t="s">
        <v>230</v>
      </c>
      <c r="E100" s="94" t="s">
        <v>64</v>
      </c>
      <c r="F100" s="31">
        <v>45991</v>
      </c>
      <c r="G100" s="31">
        <f t="shared" ref="G100:G103" si="10">F100*H100</f>
        <v>413919</v>
      </c>
      <c r="H100" s="32">
        <v>9</v>
      </c>
    </row>
    <row r="101" spans="1:11" x14ac:dyDescent="0.35">
      <c r="A101" s="30" t="s">
        <v>101</v>
      </c>
      <c r="B101" s="30" t="s">
        <v>150</v>
      </c>
      <c r="C101" s="30" t="s">
        <v>146</v>
      </c>
      <c r="D101" s="41" t="s">
        <v>231</v>
      </c>
      <c r="E101" s="94" t="s">
        <v>62</v>
      </c>
      <c r="F101" s="31">
        <v>10733</v>
      </c>
      <c r="G101" s="31">
        <f t="shared" si="10"/>
        <v>96597</v>
      </c>
      <c r="H101" s="32">
        <v>9</v>
      </c>
    </row>
    <row r="102" spans="1:11" x14ac:dyDescent="0.35">
      <c r="A102" s="30" t="s">
        <v>101</v>
      </c>
      <c r="B102" s="30" t="s">
        <v>150</v>
      </c>
      <c r="C102" s="30" t="s">
        <v>146</v>
      </c>
      <c r="D102" s="41" t="s">
        <v>232</v>
      </c>
      <c r="E102" s="41" t="s">
        <v>232</v>
      </c>
      <c r="F102" s="31">
        <v>2976</v>
      </c>
      <c r="G102" s="31">
        <f t="shared" si="10"/>
        <v>5952</v>
      </c>
      <c r="H102" s="32">
        <v>2</v>
      </c>
    </row>
    <row r="103" spans="1:11" x14ac:dyDescent="0.35">
      <c r="A103" s="30" t="s">
        <v>101</v>
      </c>
      <c r="B103" s="30" t="s">
        <v>150</v>
      </c>
      <c r="C103" s="30" t="s">
        <v>146</v>
      </c>
      <c r="D103" s="41" t="s">
        <v>233</v>
      </c>
      <c r="E103" s="41" t="s">
        <v>149</v>
      </c>
      <c r="F103" s="31">
        <v>19999</v>
      </c>
      <c r="G103" s="31">
        <f t="shared" si="10"/>
        <v>39998</v>
      </c>
      <c r="H103" s="32">
        <v>2</v>
      </c>
      <c r="I103" s="17"/>
      <c r="J103" s="17"/>
    </row>
    <row r="104" spans="1:11" x14ac:dyDescent="0.35">
      <c r="A104" s="30" t="s">
        <v>101</v>
      </c>
      <c r="B104" s="30" t="s">
        <v>31</v>
      </c>
      <c r="C104" s="30" t="s">
        <v>31</v>
      </c>
      <c r="D104" s="41" t="s">
        <v>128</v>
      </c>
      <c r="E104" s="94" t="s">
        <v>91</v>
      </c>
      <c r="F104" s="31">
        <v>44</v>
      </c>
      <c r="G104" s="31">
        <v>660</v>
      </c>
      <c r="H104" s="32">
        <v>15</v>
      </c>
    </row>
    <row r="105" spans="1:11" x14ac:dyDescent="0.35">
      <c r="A105" s="30" t="s">
        <v>101</v>
      </c>
      <c r="B105" s="30" t="s">
        <v>31</v>
      </c>
      <c r="C105" s="30" t="s">
        <v>31</v>
      </c>
      <c r="D105" s="41" t="s">
        <v>131</v>
      </c>
      <c r="E105" s="94" t="s">
        <v>131</v>
      </c>
      <c r="F105" s="31">
        <v>78</v>
      </c>
      <c r="G105" s="31">
        <v>780</v>
      </c>
      <c r="H105" s="32">
        <v>10</v>
      </c>
    </row>
    <row r="106" spans="1:11" x14ac:dyDescent="0.35">
      <c r="A106" s="30" t="s">
        <v>101</v>
      </c>
      <c r="B106" s="30" t="s">
        <v>31</v>
      </c>
      <c r="C106" s="30" t="s">
        <v>31</v>
      </c>
      <c r="D106" s="41" t="s">
        <v>151</v>
      </c>
      <c r="E106" s="94" t="s">
        <v>158</v>
      </c>
      <c r="F106" s="31">
        <v>267</v>
      </c>
      <c r="G106" s="31">
        <v>2670</v>
      </c>
      <c r="H106" s="32">
        <v>10</v>
      </c>
    </row>
    <row r="107" spans="1:11" x14ac:dyDescent="0.35">
      <c r="A107" s="30" t="s">
        <v>101</v>
      </c>
      <c r="B107" s="30" t="s">
        <v>31</v>
      </c>
      <c r="C107" s="30" t="s">
        <v>31</v>
      </c>
      <c r="D107" s="41" t="s">
        <v>126</v>
      </c>
      <c r="E107" s="94" t="s">
        <v>62</v>
      </c>
      <c r="F107" s="31">
        <v>6</v>
      </c>
      <c r="G107" s="31">
        <v>54</v>
      </c>
      <c r="H107" s="32">
        <v>9</v>
      </c>
    </row>
    <row r="108" spans="1:11" x14ac:dyDescent="0.35">
      <c r="A108" s="30" t="s">
        <v>101</v>
      </c>
      <c r="B108" s="30" t="s">
        <v>31</v>
      </c>
      <c r="C108" s="30" t="s">
        <v>31</v>
      </c>
      <c r="D108" s="41" t="s">
        <v>129</v>
      </c>
      <c r="E108" s="94" t="s">
        <v>64</v>
      </c>
      <c r="F108" s="31">
        <v>15</v>
      </c>
      <c r="G108" s="31">
        <v>135</v>
      </c>
      <c r="H108" s="32">
        <v>9</v>
      </c>
    </row>
    <row r="109" spans="1:11" x14ac:dyDescent="0.35">
      <c r="A109" s="30" t="s">
        <v>101</v>
      </c>
      <c r="B109" s="30" t="s">
        <v>31</v>
      </c>
      <c r="C109" s="30" t="s">
        <v>31</v>
      </c>
      <c r="D109" s="41" t="s">
        <v>65</v>
      </c>
      <c r="E109" s="94" t="s">
        <v>131</v>
      </c>
      <c r="F109" s="31">
        <v>5202.083793441152</v>
      </c>
      <c r="G109" s="31">
        <f t="shared" ref="G109:G111" si="11">F109*H109</f>
        <v>52020.837934411524</v>
      </c>
      <c r="H109" s="32">
        <v>10</v>
      </c>
    </row>
    <row r="110" spans="1:11" x14ac:dyDescent="0.35">
      <c r="A110" s="30" t="s">
        <v>101</v>
      </c>
      <c r="B110" s="30" t="s">
        <v>31</v>
      </c>
      <c r="C110" s="30" t="s">
        <v>31</v>
      </c>
      <c r="D110" s="41" t="s">
        <v>230</v>
      </c>
      <c r="E110" s="94" t="s">
        <v>64</v>
      </c>
      <c r="F110" s="31">
        <v>1052.0898028987501</v>
      </c>
      <c r="G110" s="31">
        <f t="shared" si="11"/>
        <v>9468.8082260887513</v>
      </c>
      <c r="H110" s="32">
        <v>9</v>
      </c>
    </row>
    <row r="111" spans="1:11" x14ac:dyDescent="0.35">
      <c r="A111" s="30" t="s">
        <v>101</v>
      </c>
      <c r="B111" s="30" t="s">
        <v>31</v>
      </c>
      <c r="C111" s="30" t="s">
        <v>31</v>
      </c>
      <c r="D111" s="41" t="s">
        <v>231</v>
      </c>
      <c r="E111" s="94" t="s">
        <v>62</v>
      </c>
      <c r="F111" s="31">
        <v>515.48342695415988</v>
      </c>
      <c r="G111" s="31">
        <f t="shared" si="11"/>
        <v>4639.3508425874388</v>
      </c>
      <c r="H111" s="32">
        <v>9</v>
      </c>
      <c r="J111" s="17"/>
      <c r="K111" s="17"/>
    </row>
    <row r="112" spans="1:11" x14ac:dyDescent="0.35">
      <c r="A112" s="30" t="s">
        <v>101</v>
      </c>
      <c r="B112" s="30" t="s">
        <v>31</v>
      </c>
      <c r="C112" s="30" t="s">
        <v>31</v>
      </c>
      <c r="D112" s="41" t="s">
        <v>233</v>
      </c>
      <c r="E112" s="41" t="s">
        <v>149</v>
      </c>
      <c r="F112" s="31">
        <v>1100.5809643453777</v>
      </c>
      <c r="G112" s="31">
        <f>F112*H112</f>
        <v>2201.1619286907553</v>
      </c>
      <c r="H112" s="32">
        <v>2</v>
      </c>
      <c r="J112" s="17"/>
      <c r="K112" s="17"/>
    </row>
    <row r="113" spans="1:8" x14ac:dyDescent="0.35">
      <c r="A113" s="30" t="s">
        <v>101</v>
      </c>
      <c r="B113" s="30" t="s">
        <v>152</v>
      </c>
      <c r="C113" s="30" t="s">
        <v>152</v>
      </c>
      <c r="D113" s="41" t="s">
        <v>153</v>
      </c>
      <c r="E113" s="94" t="s">
        <v>89</v>
      </c>
      <c r="F113" s="31">
        <v>3421</v>
      </c>
      <c r="G113" s="31">
        <v>44473</v>
      </c>
      <c r="H113" s="32">
        <v>13</v>
      </c>
    </row>
    <row r="114" spans="1:8" x14ac:dyDescent="0.35">
      <c r="A114" s="30" t="s">
        <v>101</v>
      </c>
      <c r="B114" s="30" t="s">
        <v>152</v>
      </c>
      <c r="C114" s="30" t="s">
        <v>152</v>
      </c>
      <c r="D114" s="41" t="s">
        <v>154</v>
      </c>
      <c r="E114" s="94" t="s">
        <v>89</v>
      </c>
      <c r="F114" s="31">
        <v>125</v>
      </c>
      <c r="G114" s="31">
        <v>1625</v>
      </c>
      <c r="H114" s="32">
        <v>13</v>
      </c>
    </row>
    <row r="115" spans="1:8" x14ac:dyDescent="0.35">
      <c r="A115" s="30" t="s">
        <v>101</v>
      </c>
      <c r="B115" s="30" t="s">
        <v>152</v>
      </c>
      <c r="C115" s="30" t="s">
        <v>152</v>
      </c>
      <c r="D115" s="41" t="s">
        <v>128</v>
      </c>
      <c r="E115" s="94" t="s">
        <v>91</v>
      </c>
      <c r="F115" s="31">
        <v>1914</v>
      </c>
      <c r="G115" s="31">
        <v>28710</v>
      </c>
      <c r="H115" s="32">
        <v>15</v>
      </c>
    </row>
    <row r="116" spans="1:8" x14ac:dyDescent="0.35">
      <c r="A116" s="30" t="s">
        <v>101</v>
      </c>
      <c r="B116" s="30" t="s">
        <v>152</v>
      </c>
      <c r="C116" s="30" t="s">
        <v>152</v>
      </c>
      <c r="D116" s="41" t="s">
        <v>155</v>
      </c>
      <c r="E116" s="94" t="s">
        <v>62</v>
      </c>
      <c r="F116" s="31">
        <v>183</v>
      </c>
      <c r="G116" s="31">
        <v>1647</v>
      </c>
      <c r="H116" s="32">
        <v>9</v>
      </c>
    </row>
    <row r="117" spans="1:8" x14ac:dyDescent="0.35">
      <c r="A117" s="30" t="s">
        <v>101</v>
      </c>
      <c r="B117" s="30" t="s">
        <v>152</v>
      </c>
      <c r="C117" s="30" t="s">
        <v>152</v>
      </c>
      <c r="D117" s="41" t="s">
        <v>156</v>
      </c>
      <c r="E117" s="94" t="s">
        <v>64</v>
      </c>
      <c r="F117" s="31">
        <v>623</v>
      </c>
      <c r="G117" s="31">
        <v>5607</v>
      </c>
      <c r="H117" s="32">
        <v>9</v>
      </c>
    </row>
    <row r="118" spans="1:8" x14ac:dyDescent="0.35">
      <c r="A118" s="30" t="s">
        <v>101</v>
      </c>
      <c r="B118" s="30" t="s">
        <v>152</v>
      </c>
      <c r="C118" s="30" t="s">
        <v>152</v>
      </c>
      <c r="D118" s="41" t="s">
        <v>157</v>
      </c>
      <c r="E118" s="94" t="s">
        <v>131</v>
      </c>
      <c r="F118" s="31">
        <v>1936</v>
      </c>
      <c r="G118" s="31">
        <v>19360</v>
      </c>
      <c r="H118" s="32">
        <v>10</v>
      </c>
    </row>
    <row r="119" spans="1:8" x14ac:dyDescent="0.35">
      <c r="A119" s="30" t="s">
        <v>101</v>
      </c>
      <c r="B119" s="30" t="s">
        <v>152</v>
      </c>
      <c r="C119" s="30" t="s">
        <v>152</v>
      </c>
      <c r="D119" s="41" t="s">
        <v>158</v>
      </c>
      <c r="E119" s="94" t="s">
        <v>158</v>
      </c>
      <c r="F119" s="31">
        <v>14290</v>
      </c>
      <c r="G119" s="31">
        <v>142900</v>
      </c>
      <c r="H119" s="32">
        <v>10</v>
      </c>
    </row>
    <row r="120" spans="1:8" x14ac:dyDescent="0.35">
      <c r="A120" s="30" t="s">
        <v>101</v>
      </c>
      <c r="B120" s="30" t="s">
        <v>152</v>
      </c>
      <c r="C120" s="30" t="s">
        <v>152</v>
      </c>
      <c r="D120" s="41" t="s">
        <v>159</v>
      </c>
      <c r="E120" s="94" t="s">
        <v>77</v>
      </c>
      <c r="F120" s="31">
        <v>1039</v>
      </c>
      <c r="G120" s="31">
        <v>25975</v>
      </c>
      <c r="H120" s="32">
        <v>25</v>
      </c>
    </row>
    <row r="121" spans="1:8" x14ac:dyDescent="0.35">
      <c r="A121" s="30" t="s">
        <v>101</v>
      </c>
      <c r="B121" s="30" t="s">
        <v>152</v>
      </c>
      <c r="C121" s="30" t="s">
        <v>152</v>
      </c>
      <c r="D121" s="41" t="s">
        <v>160</v>
      </c>
      <c r="E121" s="94" t="s">
        <v>77</v>
      </c>
      <c r="F121" s="31">
        <v>137</v>
      </c>
      <c r="G121" s="31">
        <v>3425</v>
      </c>
      <c r="H121" s="32">
        <v>25</v>
      </c>
    </row>
    <row r="122" spans="1:8" x14ac:dyDescent="0.35">
      <c r="A122" s="30" t="s">
        <v>101</v>
      </c>
      <c r="B122" s="30" t="s">
        <v>152</v>
      </c>
      <c r="C122" s="30" t="s">
        <v>152</v>
      </c>
      <c r="D122" s="41" t="s">
        <v>161</v>
      </c>
      <c r="E122" s="94" t="s">
        <v>78</v>
      </c>
      <c r="F122" s="31">
        <v>19494</v>
      </c>
      <c r="G122" s="31">
        <v>389880</v>
      </c>
      <c r="H122" s="32">
        <v>20</v>
      </c>
    </row>
    <row r="123" spans="1:8" x14ac:dyDescent="0.35">
      <c r="A123" s="30" t="s">
        <v>101</v>
      </c>
      <c r="B123" s="30" t="s">
        <v>152</v>
      </c>
      <c r="C123" s="30" t="s">
        <v>152</v>
      </c>
      <c r="D123" s="41" t="s">
        <v>162</v>
      </c>
      <c r="E123" s="94" t="s">
        <v>78</v>
      </c>
      <c r="F123" s="31">
        <v>7241</v>
      </c>
      <c r="G123" s="31">
        <v>144820</v>
      </c>
      <c r="H123" s="32">
        <v>20</v>
      </c>
    </row>
    <row r="124" spans="1:8" x14ac:dyDescent="0.35">
      <c r="A124" s="30" t="s">
        <v>101</v>
      </c>
      <c r="B124" s="30" t="s">
        <v>152</v>
      </c>
      <c r="C124" s="30" t="s">
        <v>152</v>
      </c>
      <c r="D124" s="41" t="s">
        <v>85</v>
      </c>
      <c r="E124" s="94" t="s">
        <v>85</v>
      </c>
      <c r="F124" s="31">
        <v>1409</v>
      </c>
      <c r="G124" s="31">
        <v>7045</v>
      </c>
      <c r="H124" s="32">
        <v>5</v>
      </c>
    </row>
    <row r="125" spans="1:8" x14ac:dyDescent="0.35">
      <c r="A125" s="30" t="s">
        <v>101</v>
      </c>
      <c r="B125" s="30" t="s">
        <v>152</v>
      </c>
      <c r="C125" s="30" t="s">
        <v>152</v>
      </c>
      <c r="D125" s="41" t="s">
        <v>123</v>
      </c>
      <c r="E125" s="94" t="s">
        <v>181</v>
      </c>
      <c r="F125" s="31">
        <v>15874</v>
      </c>
      <c r="G125" s="31">
        <v>238110</v>
      </c>
      <c r="H125" s="32">
        <v>15</v>
      </c>
    </row>
    <row r="126" spans="1:8" x14ac:dyDescent="0.35">
      <c r="A126" s="30" t="s">
        <v>101</v>
      </c>
      <c r="B126" s="30" t="s">
        <v>152</v>
      </c>
      <c r="C126" s="30" t="s">
        <v>152</v>
      </c>
      <c r="D126" s="41" t="s">
        <v>124</v>
      </c>
      <c r="E126" s="94" t="s">
        <v>124</v>
      </c>
      <c r="F126" s="31">
        <v>7144</v>
      </c>
      <c r="G126" s="31">
        <v>178600</v>
      </c>
      <c r="H126" s="32">
        <v>25</v>
      </c>
    </row>
    <row r="127" spans="1:8" x14ac:dyDescent="0.35">
      <c r="A127" s="30" t="s">
        <v>101</v>
      </c>
      <c r="B127" s="30" t="s">
        <v>152</v>
      </c>
      <c r="C127" s="30" t="s">
        <v>152</v>
      </c>
      <c r="D127" s="41" t="s">
        <v>163</v>
      </c>
      <c r="E127" s="94" t="s">
        <v>163</v>
      </c>
      <c r="F127" s="31">
        <v>7966</v>
      </c>
      <c r="G127" s="31">
        <v>199150</v>
      </c>
      <c r="H127" s="32">
        <v>25</v>
      </c>
    </row>
    <row r="128" spans="1:8" x14ac:dyDescent="0.35">
      <c r="A128" s="30" t="s">
        <v>101</v>
      </c>
      <c r="B128" s="30" t="s">
        <v>152</v>
      </c>
      <c r="C128" s="30" t="s">
        <v>152</v>
      </c>
      <c r="D128" s="41" t="s">
        <v>164</v>
      </c>
      <c r="E128" s="94" t="s">
        <v>164</v>
      </c>
      <c r="F128" s="31">
        <v>443</v>
      </c>
      <c r="G128" s="31">
        <v>11075</v>
      </c>
      <c r="H128" s="32">
        <v>25</v>
      </c>
    </row>
    <row r="129" spans="1:11" x14ac:dyDescent="0.35">
      <c r="A129" s="30" t="s">
        <v>101</v>
      </c>
      <c r="B129" s="30" t="s">
        <v>152</v>
      </c>
      <c r="C129" s="30" t="s">
        <v>152</v>
      </c>
      <c r="D129" s="41" t="s">
        <v>135</v>
      </c>
      <c r="E129" s="94" t="s">
        <v>135</v>
      </c>
      <c r="F129" s="31">
        <v>2926</v>
      </c>
      <c r="G129" s="31">
        <v>73150</v>
      </c>
      <c r="H129" s="32">
        <v>25</v>
      </c>
    </row>
    <row r="130" spans="1:11" x14ac:dyDescent="0.35">
      <c r="A130" s="30" t="s">
        <v>101</v>
      </c>
      <c r="B130" s="30" t="s">
        <v>152</v>
      </c>
      <c r="C130" s="30" t="s">
        <v>152</v>
      </c>
      <c r="D130" s="41" t="s">
        <v>65</v>
      </c>
      <c r="E130" s="94" t="s">
        <v>131</v>
      </c>
      <c r="F130" s="31">
        <v>14615</v>
      </c>
      <c r="G130" s="31">
        <f t="shared" ref="G130:G132" si="12">F130*H130</f>
        <v>146150</v>
      </c>
      <c r="H130" s="32">
        <v>10</v>
      </c>
    </row>
    <row r="131" spans="1:11" x14ac:dyDescent="0.35">
      <c r="A131" s="30" t="s">
        <v>101</v>
      </c>
      <c r="B131" s="30" t="s">
        <v>152</v>
      </c>
      <c r="C131" s="30" t="s">
        <v>152</v>
      </c>
      <c r="D131" s="41" t="s">
        <v>230</v>
      </c>
      <c r="E131" s="94" t="s">
        <v>64</v>
      </c>
      <c r="F131" s="31">
        <v>3830</v>
      </c>
      <c r="G131" s="31">
        <f t="shared" si="12"/>
        <v>34470</v>
      </c>
      <c r="H131" s="32">
        <v>9</v>
      </c>
    </row>
    <row r="132" spans="1:11" x14ac:dyDescent="0.35">
      <c r="A132" s="30" t="s">
        <v>101</v>
      </c>
      <c r="B132" s="30" t="s">
        <v>152</v>
      </c>
      <c r="C132" s="30" t="s">
        <v>152</v>
      </c>
      <c r="D132" s="41" t="s">
        <v>231</v>
      </c>
      <c r="E132" s="94" t="s">
        <v>62</v>
      </c>
      <c r="F132" s="31">
        <v>998</v>
      </c>
      <c r="G132" s="31">
        <f t="shared" si="12"/>
        <v>8982</v>
      </c>
      <c r="H132" s="32">
        <v>9</v>
      </c>
    </row>
    <row r="133" spans="1:11" x14ac:dyDescent="0.35">
      <c r="A133" s="30" t="s">
        <v>101</v>
      </c>
      <c r="B133" s="30" t="s">
        <v>152</v>
      </c>
      <c r="C133" s="30" t="s">
        <v>152</v>
      </c>
      <c r="D133" s="41" t="s">
        <v>233</v>
      </c>
      <c r="E133" s="41" t="s">
        <v>149</v>
      </c>
      <c r="F133" s="31">
        <v>4015</v>
      </c>
      <c r="G133" s="31">
        <f>F133*H133</f>
        <v>8030</v>
      </c>
      <c r="H133" s="32">
        <v>2</v>
      </c>
      <c r="I133" s="96"/>
      <c r="J133" s="17"/>
      <c r="K133" s="17"/>
    </row>
    <row r="134" spans="1:11" x14ac:dyDescent="0.35">
      <c r="A134" s="30" t="s">
        <v>101</v>
      </c>
      <c r="B134" s="30" t="s">
        <v>29</v>
      </c>
      <c r="C134" s="30" t="s">
        <v>29</v>
      </c>
      <c r="D134" s="41" t="s">
        <v>165</v>
      </c>
      <c r="E134" s="94" t="s">
        <v>165</v>
      </c>
      <c r="F134" s="31">
        <v>442</v>
      </c>
      <c r="G134" s="31">
        <v>11050</v>
      </c>
      <c r="H134" s="32">
        <v>25</v>
      </c>
    </row>
    <row r="135" spans="1:11" x14ac:dyDescent="0.35">
      <c r="A135" s="30" t="s">
        <v>101</v>
      </c>
      <c r="B135" s="30" t="s">
        <v>29</v>
      </c>
      <c r="C135" s="30" t="s">
        <v>29</v>
      </c>
      <c r="D135" s="41" t="s">
        <v>166</v>
      </c>
      <c r="E135" s="94" t="s">
        <v>181</v>
      </c>
      <c r="F135" s="31">
        <v>10194</v>
      </c>
      <c r="G135" s="31">
        <v>152910</v>
      </c>
      <c r="H135" s="32">
        <v>15</v>
      </c>
    </row>
    <row r="136" spans="1:11" x14ac:dyDescent="0.35">
      <c r="A136" s="30" t="s">
        <v>101</v>
      </c>
      <c r="B136" s="30" t="s">
        <v>29</v>
      </c>
      <c r="C136" s="30" t="s">
        <v>29</v>
      </c>
      <c r="D136" s="41" t="s">
        <v>167</v>
      </c>
      <c r="E136" s="94" t="s">
        <v>167</v>
      </c>
      <c r="F136" s="31">
        <v>645</v>
      </c>
      <c r="G136" s="31">
        <v>16125</v>
      </c>
      <c r="H136" s="32">
        <v>25</v>
      </c>
    </row>
    <row r="137" spans="1:11" x14ac:dyDescent="0.35">
      <c r="A137" s="30" t="s">
        <v>101</v>
      </c>
      <c r="B137" s="30" t="s">
        <v>29</v>
      </c>
      <c r="C137" s="30" t="s">
        <v>29</v>
      </c>
      <c r="D137" s="41" t="s">
        <v>168</v>
      </c>
      <c r="E137" s="94" t="s">
        <v>78</v>
      </c>
      <c r="F137" s="31">
        <v>24471</v>
      </c>
      <c r="G137" s="31">
        <v>489420</v>
      </c>
      <c r="H137" s="32">
        <v>20</v>
      </c>
    </row>
    <row r="138" spans="1:11" x14ac:dyDescent="0.35">
      <c r="A138" s="30" t="s">
        <v>101</v>
      </c>
      <c r="B138" s="30" t="s">
        <v>29</v>
      </c>
      <c r="C138" s="30" t="s">
        <v>29</v>
      </c>
      <c r="D138" s="41" t="s">
        <v>169</v>
      </c>
      <c r="E138" s="94" t="s">
        <v>89</v>
      </c>
      <c r="F138" s="31">
        <v>4470</v>
      </c>
      <c r="G138" s="31">
        <v>71520</v>
      </c>
      <c r="H138" s="32">
        <v>16</v>
      </c>
    </row>
    <row r="139" spans="1:11" x14ac:dyDescent="0.35">
      <c r="A139" s="30" t="s">
        <v>101</v>
      </c>
      <c r="B139" s="30" t="s">
        <v>29</v>
      </c>
      <c r="C139" s="30" t="s">
        <v>29</v>
      </c>
      <c r="D139" s="41" t="s">
        <v>170</v>
      </c>
      <c r="E139" s="94" t="s">
        <v>170</v>
      </c>
      <c r="F139" s="31">
        <v>204</v>
      </c>
      <c r="G139" s="31">
        <v>2856</v>
      </c>
      <c r="H139" s="32">
        <v>14</v>
      </c>
    </row>
    <row r="140" spans="1:11" x14ac:dyDescent="0.35">
      <c r="A140" s="30" t="s">
        <v>101</v>
      </c>
      <c r="B140" s="30" t="s">
        <v>29</v>
      </c>
      <c r="C140" s="30" t="s">
        <v>29</v>
      </c>
      <c r="D140" s="41" t="s">
        <v>171</v>
      </c>
      <c r="E140" s="94" t="s">
        <v>171</v>
      </c>
      <c r="F140" s="31">
        <v>92</v>
      </c>
      <c r="G140" s="31">
        <v>1196</v>
      </c>
      <c r="H140" s="32">
        <v>13</v>
      </c>
    </row>
    <row r="141" spans="1:11" x14ac:dyDescent="0.35">
      <c r="A141" s="30" t="s">
        <v>101</v>
      </c>
      <c r="B141" s="30" t="s">
        <v>30</v>
      </c>
      <c r="C141" s="30" t="s">
        <v>30</v>
      </c>
      <c r="D141" s="41" t="s">
        <v>85</v>
      </c>
      <c r="E141" s="94" t="s">
        <v>85</v>
      </c>
      <c r="F141" s="31">
        <v>9708</v>
      </c>
      <c r="G141" s="31">
        <f t="shared" ref="G141:G148" si="13">H141*F141</f>
        <v>48540</v>
      </c>
      <c r="H141" s="32">
        <v>5</v>
      </c>
    </row>
    <row r="142" spans="1:11" x14ac:dyDescent="0.35">
      <c r="A142" s="30" t="s">
        <v>101</v>
      </c>
      <c r="B142" s="33" t="s">
        <v>30</v>
      </c>
      <c r="C142" s="33" t="s">
        <v>30</v>
      </c>
      <c r="D142" s="41" t="s">
        <v>168</v>
      </c>
      <c r="E142" s="94" t="s">
        <v>78</v>
      </c>
      <c r="F142" s="31">
        <v>23847</v>
      </c>
      <c r="G142" s="31">
        <f t="shared" si="13"/>
        <v>476940</v>
      </c>
      <c r="H142" s="32">
        <v>20</v>
      </c>
    </row>
    <row r="143" spans="1:11" x14ac:dyDescent="0.35">
      <c r="A143" s="30" t="s">
        <v>101</v>
      </c>
      <c r="B143" s="33" t="s">
        <v>30</v>
      </c>
      <c r="C143" s="33" t="s">
        <v>30</v>
      </c>
      <c r="D143" s="41" t="s">
        <v>169</v>
      </c>
      <c r="E143" s="94" t="s">
        <v>89</v>
      </c>
      <c r="F143" s="31">
        <v>1031</v>
      </c>
      <c r="G143" s="31">
        <f t="shared" si="13"/>
        <v>13403</v>
      </c>
      <c r="H143" s="32">
        <v>13</v>
      </c>
    </row>
    <row r="144" spans="1:11" x14ac:dyDescent="0.35">
      <c r="A144" s="30" t="s">
        <v>101</v>
      </c>
      <c r="B144" s="33" t="s">
        <v>30</v>
      </c>
      <c r="C144" s="33" t="s">
        <v>30</v>
      </c>
      <c r="D144" s="41" t="s">
        <v>172</v>
      </c>
      <c r="E144" s="95" t="s">
        <v>124</v>
      </c>
      <c r="F144" s="31">
        <v>2486</v>
      </c>
      <c r="G144" s="31">
        <f t="shared" si="13"/>
        <v>62150</v>
      </c>
      <c r="H144" s="32">
        <v>25</v>
      </c>
    </row>
    <row r="145" spans="1:8" x14ac:dyDescent="0.35">
      <c r="A145" s="30" t="s">
        <v>101</v>
      </c>
      <c r="B145" s="33" t="s">
        <v>30</v>
      </c>
      <c r="C145" s="33" t="s">
        <v>30</v>
      </c>
      <c r="D145" s="41" t="s">
        <v>173</v>
      </c>
      <c r="E145" s="95" t="s">
        <v>181</v>
      </c>
      <c r="F145" s="31">
        <v>5737</v>
      </c>
      <c r="G145" s="31">
        <f t="shared" si="13"/>
        <v>86055</v>
      </c>
      <c r="H145" s="32">
        <v>15</v>
      </c>
    </row>
    <row r="146" spans="1:8" x14ac:dyDescent="0.35">
      <c r="A146" s="30" t="s">
        <v>101</v>
      </c>
      <c r="B146" s="33" t="s">
        <v>30</v>
      </c>
      <c r="C146" s="33" t="s">
        <v>30</v>
      </c>
      <c r="D146" s="41" t="s">
        <v>174</v>
      </c>
      <c r="E146" s="95" t="s">
        <v>62</v>
      </c>
      <c r="F146" s="31">
        <v>146</v>
      </c>
      <c r="G146" s="31">
        <f t="shared" si="13"/>
        <v>1460</v>
      </c>
      <c r="H146" s="32">
        <v>10</v>
      </c>
    </row>
    <row r="147" spans="1:8" x14ac:dyDescent="0.35">
      <c r="A147" s="30" t="s">
        <v>101</v>
      </c>
      <c r="B147" s="33" t="s">
        <v>30</v>
      </c>
      <c r="C147" s="33" t="s">
        <v>30</v>
      </c>
      <c r="D147" s="41" t="s">
        <v>147</v>
      </c>
      <c r="E147" s="95" t="s">
        <v>64</v>
      </c>
      <c r="F147" s="31">
        <v>667</v>
      </c>
      <c r="G147" s="31">
        <f t="shared" si="13"/>
        <v>3335</v>
      </c>
      <c r="H147" s="32">
        <v>5</v>
      </c>
    </row>
    <row r="148" spans="1:8" x14ac:dyDescent="0.35">
      <c r="A148" s="30" t="s">
        <v>101</v>
      </c>
      <c r="B148" s="33" t="s">
        <v>30</v>
      </c>
      <c r="C148" s="33" t="s">
        <v>30</v>
      </c>
      <c r="D148" s="41" t="s">
        <v>131</v>
      </c>
      <c r="E148" s="95" t="s">
        <v>131</v>
      </c>
      <c r="F148" s="31">
        <v>2648</v>
      </c>
      <c r="G148" s="31">
        <f t="shared" si="13"/>
        <v>23832</v>
      </c>
      <c r="H148" s="32">
        <v>9</v>
      </c>
    </row>
    <row r="149" spans="1:8" x14ac:dyDescent="0.35">
      <c r="A149" s="33" t="s">
        <v>101</v>
      </c>
      <c r="B149" s="33" t="s">
        <v>175</v>
      </c>
      <c r="C149" s="33" t="s">
        <v>175</v>
      </c>
      <c r="D149" s="41" t="s">
        <v>176</v>
      </c>
      <c r="E149" s="95" t="s">
        <v>158</v>
      </c>
      <c r="F149" s="31">
        <v>21710</v>
      </c>
      <c r="G149" s="31">
        <v>21710</v>
      </c>
      <c r="H149" s="32">
        <v>1</v>
      </c>
    </row>
    <row r="151" spans="1:8" x14ac:dyDescent="0.35">
      <c r="F151" s="17">
        <f>SUM(F3:F149)</f>
        <v>13045141.237987639</v>
      </c>
      <c r="G151" s="17">
        <f>SUM(G3:G149)</f>
        <v>166410261.75893176</v>
      </c>
    </row>
    <row r="154" spans="1:8" x14ac:dyDescent="0.35">
      <c r="F154" s="17"/>
    </row>
  </sheetData>
  <autoFilter ref="J2:N2" xr:uid="{80E1ABDB-D411-407D-A304-4A29EBC5E343}">
    <sortState xmlns:xlrd2="http://schemas.microsoft.com/office/spreadsheetml/2017/richdata2" ref="J3:N56">
      <sortCondition descending="1" ref="L2"/>
    </sortState>
  </autoFilter>
  <mergeCells count="2">
    <mergeCell ref="A1:H1"/>
    <mergeCell ref="J1:N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2018 TRC 2022-01-31</vt:lpstr>
      <vt:lpstr>2018 PACT 2022-01-31</vt:lpstr>
      <vt:lpstr>2018 Verified Savings Summary</vt:lpstr>
      <vt:lpstr>2018 High Impact Measures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Maoz</dc:creator>
  <cp:lastModifiedBy>CJ Consulting</cp:lastModifiedBy>
  <dcterms:created xsi:type="dcterms:W3CDTF">2019-08-20T19:02:13Z</dcterms:created>
  <dcterms:modified xsi:type="dcterms:W3CDTF">2022-02-19T11:32:30Z</dcterms:modified>
</cp:coreProperties>
</file>