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netorgft4117119-my.sharepoint.com/personal/celia_celiajohnsonconsulting_com/Documents/IL SAG 2021/Fuel Conversion Working Group/Meetings 3-4 - May/May 24 Meeting/"/>
    </mc:Choice>
  </mc:AlternateContent>
  <xr:revisionPtr revIDLastSave="0" documentId="8_{D323A576-1862-4C65-9A31-36C8BC689EE8}" xr6:coauthVersionLast="46" xr6:coauthVersionMax="46" xr10:uidLastSave="{00000000-0000-0000-0000-000000000000}"/>
  <bookViews>
    <workbookView xWindow="-110" yWindow="-110" windowWidth="19420" windowHeight="10420" xr2:uid="{F2D7A92E-11D9-49D7-A867-4CC6958B99AD}"/>
  </bookViews>
  <sheets>
    <sheet name="Summary" sheetId="4" r:id="rId1"/>
    <sheet name="Current TRM" sheetId="1" r:id="rId2"/>
    <sheet name="Source Conversion" sheetId="2" r:id="rId3"/>
    <sheet name="Site Conversion" sheetId="3" r:id="rId4"/>
  </sheets>
  <definedNames>
    <definedName name="Boiler_Efficiency">Summary!$H$11</definedName>
    <definedName name="Capacity">Summary!$H$9</definedName>
    <definedName name="E_parasitic">Summary!$H$3</definedName>
    <definedName name="Elec_CHP_Efficiency">Summary!$H$7</definedName>
    <definedName name="H_grid">Summary!$H$5</definedName>
    <definedName name="Hours">Summary!$H$10</definedName>
    <definedName name="Line_Loss">Summary!$H$6</definedName>
    <definedName name="Meas_HHV_Efficiency">Summary!$H$13</definedName>
    <definedName name="Thermal_CHP_Efficiency">Summary!$H$8</definedName>
    <definedName name="Thermal_Utilization">Summary!$H$12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 i="4" l="1"/>
  <c r="D11" i="4"/>
  <c r="D10" i="4"/>
  <c r="D9" i="4"/>
  <c r="D8" i="4"/>
  <c r="D7" i="4"/>
  <c r="D20" i="3"/>
  <c r="B20" i="3"/>
  <c r="B11" i="3"/>
  <c r="B10" i="3" s="1"/>
  <c r="B21" i="3" s="1"/>
  <c r="B12" i="3"/>
  <c r="B9" i="3"/>
  <c r="B5" i="3" s="1"/>
  <c r="D20" i="1"/>
  <c r="B20" i="1"/>
  <c r="D20" i="2"/>
  <c r="B20" i="2"/>
  <c r="D21" i="3" l="1"/>
  <c r="B7" i="3"/>
  <c r="B8" i="3" s="1"/>
  <c r="B6" i="1"/>
  <c r="B12" i="2"/>
  <c r="B11" i="2"/>
  <c r="B10" i="2" s="1"/>
  <c r="B21" i="2" s="1"/>
  <c r="B9" i="2"/>
  <c r="B5" i="2" s="1"/>
  <c r="B6" i="2"/>
  <c r="B12" i="1"/>
  <c r="B11" i="1"/>
  <c r="B10" i="1" s="1"/>
  <c r="B9" i="1"/>
  <c r="B5" i="1" s="1"/>
  <c r="D21" i="1" l="1"/>
  <c r="B21" i="1"/>
  <c r="D21" i="2"/>
  <c r="B19" i="2"/>
  <c r="B7" i="2"/>
  <c r="B8" i="2" s="1"/>
  <c r="C4" i="4" s="1"/>
  <c r="B7" i="1"/>
  <c r="B8" i="1" s="1"/>
  <c r="C19" i="1"/>
  <c r="C12" i="4" l="1"/>
  <c r="C10" i="4"/>
  <c r="C9" i="4"/>
  <c r="C8" i="4"/>
  <c r="C11" i="4"/>
  <c r="C19" i="2"/>
  <c r="C7" i="4" s="1"/>
  <c r="C19" i="3"/>
  <c r="B19" i="3"/>
  <c r="B19" i="1"/>
  <c r="B4" i="4"/>
  <c r="B8" i="4" l="1"/>
  <c r="B7" i="4"/>
  <c r="B12" i="4"/>
  <c r="B9" i="4"/>
  <c r="B11" i="4"/>
  <c r="B1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Rick Berry</author>
  </authors>
  <commentList>
    <comment ref="A5" authorId="0" shapeId="0" xr:uid="{2AFD18FF-03C9-4103-9046-9D132F957CCC}">
      <text>
        <r>
          <rPr>
            <sz val="9"/>
            <color indexed="81"/>
            <rFont val="Tahoma"/>
            <family val="2"/>
          </rPr>
          <t>Useful annual electricity output produced by the CHP system, defined as the annual electric energy output of the CHP system that is actually utilized to replace purchased electricity required to meet the requirements of the facility/process.</t>
        </r>
      </text>
    </comment>
    <comment ref="A6" authorId="0" shapeId="0" xr:uid="{BD6B2788-27B2-43F9-89CA-227B500459B2}">
      <text>
        <r>
          <rPr>
            <sz val="9"/>
            <color indexed="81"/>
            <rFont val="Tahoma"/>
            <charset val="1"/>
          </rPr>
          <t xml:space="preserve">Heat rate of the grid in Btu/kWh, based on the average fossil heat rate for the EPA eGRID subregion, adjusted to take into account T&amp;D losses.
</t>
        </r>
        <r>
          <rPr>
            <b/>
            <sz val="9"/>
            <color indexed="81"/>
            <rFont val="Tahoma"/>
            <family val="2"/>
          </rPr>
          <t xml:space="preserve">For systems operating less than 6,500 hrs per year:
</t>
        </r>
        <r>
          <rPr>
            <sz val="9"/>
            <color indexed="81"/>
            <rFont val="Tahoma"/>
            <charset val="1"/>
          </rPr>
          <t xml:space="preserve">Use the Non-baseload heat rate provided by EPA eGRID for RFC West region for ComEd territory (including independent providers connected to RFC West), and SERC Midwest region for Ameren territory (including independent providers connected to SERC Midwest). Also include any line losses.
</t>
        </r>
        <r>
          <rPr>
            <b/>
            <sz val="9"/>
            <color indexed="81"/>
            <rFont val="Tahoma"/>
            <family val="2"/>
          </rPr>
          <t xml:space="preserve">For systems operating more than 6,500 hrs per year:
</t>
        </r>
        <r>
          <rPr>
            <sz val="9"/>
            <color indexed="81"/>
            <rFont val="Tahoma"/>
            <charset val="1"/>
          </rPr>
          <t xml:space="preserve">Use the All Fossil Average heat rate provided by EPA eGRID for RFC West region for ComEd territory (including independent providers connected to RFC West), and SERC Midwest region for Ameren territory (including independent providers connected to SERC Midwest). Also include any line losses.  </t>
        </r>
      </text>
    </comment>
    <comment ref="A7" authorId="0" shapeId="0" xr:uid="{705457DA-04EF-490F-9DDF-29055CCBC2BC}">
      <text>
        <r>
          <rPr>
            <sz val="9"/>
            <color indexed="81"/>
            <rFont val="Tahoma"/>
            <family val="2"/>
          </rPr>
          <t xml:space="preserve">Annual fuel in Btu that would have been used to generate the useful electricity output of the CHP system if that useful electricity output was provided by the local utility grid. </t>
        </r>
      </text>
    </comment>
    <comment ref="A8" authorId="0" shapeId="0" xr:uid="{21DF394A-AEB5-4DF2-9FDD-1893B7CC7371}">
      <text>
        <r>
          <rPr>
            <sz val="9"/>
            <color indexed="81"/>
            <rFont val="Tahoma"/>
            <family val="2"/>
          </rPr>
          <t xml:space="preserve"> Annual fuel savings (Btu) associated with the use of a Conventional CHP system to generate the useful electricity output (kWh, converted to Btu) and useful thermal energy output (Btu) versus the use of the equivalent electricity generated and delivered by the local grid and the equivalent thermal energy provided by the onsite boiler/furnace.
</t>
        </r>
      </text>
    </comment>
    <comment ref="A9" authorId="0" shapeId="0" xr:uid="{8BD35F6C-8093-432E-AED0-33E59ED41E4F}">
      <text>
        <r>
          <rPr>
            <sz val="9"/>
            <color indexed="81"/>
            <rFont val="Tahoma"/>
            <charset val="1"/>
          </rPr>
          <t xml:space="preserve">The electricity required to operate the CHP system that would otherwise not be required by the facility/process.
</t>
        </r>
      </text>
    </comment>
    <comment ref="A10" authorId="0" shapeId="0" xr:uid="{82D94E89-337A-4249-AD9D-94DF67F5EE80}">
      <text>
        <r>
          <rPr>
            <sz val="9"/>
            <color indexed="81"/>
            <rFont val="Tahoma"/>
            <family val="2"/>
          </rPr>
          <t>Annual fuel in Btu that would have been used on-site by a boiler/furnace to provide the useful thermal energy output of the CHP system.</t>
        </r>
      </text>
    </comment>
    <comment ref="A11" authorId="0" shapeId="0" xr:uid="{FEAE16FF-D168-4B33-8E7C-889CF3F94221}">
      <text>
        <r>
          <rPr>
            <sz val="9"/>
            <color indexed="81"/>
            <rFont val="Tahoma"/>
            <family val="2"/>
          </rPr>
          <t>Useful annual thermal energy output from the CHP system, defined as the annual thermal energy output of the CHP system that is actually recovered and utilized in the facility/process.</t>
        </r>
      </text>
    </comment>
    <comment ref="A12" authorId="0" shapeId="0" xr:uid="{1D959FEB-2CD1-426C-AC11-14779C5E2798}">
      <text>
        <r>
          <rPr>
            <sz val="9"/>
            <color indexed="81"/>
            <rFont val="Tahoma"/>
            <family val="2"/>
          </rPr>
          <t>Total fuel in Btus consumed by the CHP system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Berry</author>
  </authors>
  <commentList>
    <comment ref="A5" authorId="0" shapeId="0" xr:uid="{FDA8AC51-70DC-4EB5-B00C-F617946D308B}">
      <text>
        <r>
          <rPr>
            <sz val="9"/>
            <color indexed="81"/>
            <rFont val="Tahoma"/>
            <family val="2"/>
          </rPr>
          <t>Useful annual electricity output produced by the CHP system, defined as the annual electric energy output of the CHP system that is actually utilized to replace purchased electricity required to meet the requirements of the facility/process.</t>
        </r>
      </text>
    </comment>
    <comment ref="A6" authorId="0" shapeId="0" xr:uid="{DD0010C1-82C5-4E6E-9EA5-629C1ED96E14}">
      <text>
        <r>
          <rPr>
            <sz val="9"/>
            <color indexed="81"/>
            <rFont val="Tahoma"/>
            <charset val="1"/>
          </rPr>
          <t xml:space="preserve">Heat rate of the grid in Btu/kWh, based on the average fossil heat rate for the EPA eGRID subregion, adjusted to take into account T&amp;D losses.
</t>
        </r>
        <r>
          <rPr>
            <b/>
            <sz val="9"/>
            <color indexed="81"/>
            <rFont val="Tahoma"/>
            <family val="2"/>
          </rPr>
          <t xml:space="preserve">For systems operating less than 6,500 hrs per year:
</t>
        </r>
        <r>
          <rPr>
            <sz val="9"/>
            <color indexed="81"/>
            <rFont val="Tahoma"/>
            <charset val="1"/>
          </rPr>
          <t xml:space="preserve">Use the Non-baseload heat rate provided by EPA eGRID for RFC West region for ComEd territory (including independent providers connected to RFC West), and SERC Midwest region for Ameren territory (including independent providers connected to SERC Midwest). Also include any line losses.
</t>
        </r>
        <r>
          <rPr>
            <b/>
            <sz val="9"/>
            <color indexed="81"/>
            <rFont val="Tahoma"/>
            <family val="2"/>
          </rPr>
          <t xml:space="preserve">For systems operating more than 6,500 hrs per year:
</t>
        </r>
        <r>
          <rPr>
            <sz val="9"/>
            <color indexed="81"/>
            <rFont val="Tahoma"/>
            <charset val="1"/>
          </rPr>
          <t xml:space="preserve">Use the All Fossil Average heat rate provided by EPA eGRID for RFC West region for ComEd territory (including independent providers connected to RFC West), and SERC Midwest region for Ameren territory (including independent providers connected to SERC Midwest). Also include any line losses.  </t>
        </r>
      </text>
    </comment>
    <comment ref="A7" authorId="0" shapeId="0" xr:uid="{601875F9-D8E2-43D0-B84B-6B0DB82EEA03}">
      <text>
        <r>
          <rPr>
            <sz val="9"/>
            <color indexed="81"/>
            <rFont val="Tahoma"/>
            <family val="2"/>
          </rPr>
          <t xml:space="preserve">Annual fuel in Btu that would have been used to generate the useful electricity output of the CHP system if that useful electricity output was provided by the local utility grid. </t>
        </r>
      </text>
    </comment>
    <comment ref="A8" authorId="0" shapeId="0" xr:uid="{6CACDCD8-F980-4186-B10F-A569D09642E9}">
      <text>
        <r>
          <rPr>
            <sz val="9"/>
            <color indexed="81"/>
            <rFont val="Tahoma"/>
            <family val="2"/>
          </rPr>
          <t xml:space="preserve"> Annual fuel savings (Btu) associated with the use of a Conventional CHP system to generate the useful electricity output (kWh, converted to Btu) and useful thermal energy output (Btu) versus the use of the equivalent electricity generated and delivered by the local grid and the equivalent thermal energy provided by the onsite boiler/furnace.
</t>
        </r>
      </text>
    </comment>
    <comment ref="A9" authorId="0" shapeId="0" xr:uid="{61D841E4-255F-4FC5-AF8C-CCFC91859901}">
      <text>
        <r>
          <rPr>
            <sz val="9"/>
            <color indexed="81"/>
            <rFont val="Tahoma"/>
            <charset val="1"/>
          </rPr>
          <t xml:space="preserve">The electricity required to operate the CHP system that would otherwise not be required by the facility/process.
</t>
        </r>
      </text>
    </comment>
    <comment ref="A10" authorId="0" shapeId="0" xr:uid="{4800A867-7ED2-4711-90EE-471F73943643}">
      <text>
        <r>
          <rPr>
            <sz val="9"/>
            <color indexed="81"/>
            <rFont val="Tahoma"/>
            <family val="2"/>
          </rPr>
          <t>Annual fuel in Btu that would have been used on-site by a boiler/furnace to provide the useful thermal energy output of the CHP system.</t>
        </r>
      </text>
    </comment>
    <comment ref="A11" authorId="0" shapeId="0" xr:uid="{B9E7B949-7DA5-4254-A33F-C70F3CE23D25}">
      <text>
        <r>
          <rPr>
            <sz val="9"/>
            <color indexed="81"/>
            <rFont val="Tahoma"/>
            <family val="2"/>
          </rPr>
          <t>Useful annual thermal energy output from the CHP system, defined as the annual thermal energy output of the CHP system that is actually recovered and utilized in the facility/process.</t>
        </r>
      </text>
    </comment>
    <comment ref="A12" authorId="0" shapeId="0" xr:uid="{6FD03445-3EAE-43B3-90F6-55E3AAA12E27}">
      <text>
        <r>
          <rPr>
            <sz val="9"/>
            <color indexed="81"/>
            <rFont val="Tahoma"/>
            <family val="2"/>
          </rPr>
          <t>Total fuel in Btus consumed by the CHP system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Rick Berry</author>
  </authors>
  <commentList>
    <comment ref="A5" authorId="0" shapeId="0" xr:uid="{4ABDF622-92D2-424D-9B5F-53FECC2A0A96}">
      <text>
        <r>
          <rPr>
            <sz val="9"/>
            <color indexed="81"/>
            <rFont val="Tahoma"/>
            <family val="2"/>
          </rPr>
          <t>Useful annual electricity output produced by the CHP system, defined as the annual electric energy output of the CHP system that is actually utilized to replace purchased electricity required to meet the requirements of the facility/process.</t>
        </r>
      </text>
    </comment>
    <comment ref="A6" authorId="0" shapeId="0" xr:uid="{4E70EC7E-700E-42BD-A32F-F9B2BC5A85D9}">
      <text>
        <r>
          <rPr>
            <sz val="9"/>
            <color indexed="81"/>
            <rFont val="Tahoma"/>
            <charset val="1"/>
          </rPr>
          <t xml:space="preserve">Heat rate of the grid in Btu/kWh, based on the average fossil heat rate for the EPA eGRID subregion, adjusted to take into account T&amp;D losses.
</t>
        </r>
        <r>
          <rPr>
            <b/>
            <sz val="9"/>
            <color indexed="81"/>
            <rFont val="Tahoma"/>
            <family val="2"/>
          </rPr>
          <t xml:space="preserve">For systems operating less than 6,500 hrs per year:
</t>
        </r>
        <r>
          <rPr>
            <sz val="9"/>
            <color indexed="81"/>
            <rFont val="Tahoma"/>
            <charset val="1"/>
          </rPr>
          <t xml:space="preserve">Use the Non-baseload heat rate provided by EPA eGRID for RFC West region for ComEd territory (including independent providers connected to RFC West), and SERC Midwest region for Ameren territory (including independent providers connected to SERC Midwest). Also include any line losses.
</t>
        </r>
        <r>
          <rPr>
            <b/>
            <sz val="9"/>
            <color indexed="81"/>
            <rFont val="Tahoma"/>
            <family val="2"/>
          </rPr>
          <t xml:space="preserve">For systems operating more than 6,500 hrs per year:
</t>
        </r>
        <r>
          <rPr>
            <sz val="9"/>
            <color indexed="81"/>
            <rFont val="Tahoma"/>
            <charset val="1"/>
          </rPr>
          <t xml:space="preserve">Use the All Fossil Average heat rate provided by EPA eGRID for RFC West region for ComEd territory (including independent providers connected to RFC West), and SERC Midwest region for Ameren territory (including independent providers connected to SERC Midwest). Also include any line losses.  </t>
        </r>
      </text>
    </comment>
    <comment ref="B6" authorId="0" shapeId="0" xr:uid="{35BDD3E5-A1EB-4298-B693-C85DF0EED47D}">
      <text>
        <r>
          <rPr>
            <b/>
            <sz val="9"/>
            <color indexed="81"/>
            <rFont val="Tahoma"/>
            <charset val="1"/>
          </rPr>
          <t>Rick Berry:</t>
        </r>
        <r>
          <rPr>
            <sz val="9"/>
            <color indexed="81"/>
            <rFont val="Tahoma"/>
            <charset val="1"/>
          </rPr>
          <t xml:space="preserve">
A value of 3,412 Btu/kWh converts the results back to site energy. </t>
        </r>
      </text>
    </comment>
    <comment ref="A7" authorId="0" shapeId="0" xr:uid="{60EFFB47-FC99-4119-A0A1-561B6F08EEF4}">
      <text>
        <r>
          <rPr>
            <sz val="9"/>
            <color indexed="81"/>
            <rFont val="Tahoma"/>
            <family val="2"/>
          </rPr>
          <t xml:space="preserve">Annual fuel in Btu that would have been used to generate the useful electricity output of the CHP system if that useful electricity output was provided by the local utility grid. </t>
        </r>
      </text>
    </comment>
    <comment ref="A8" authorId="0" shapeId="0" xr:uid="{5D9F55C2-303F-4C84-BACD-F858E1E2614E}">
      <text>
        <r>
          <rPr>
            <sz val="9"/>
            <color indexed="81"/>
            <rFont val="Tahoma"/>
            <family val="2"/>
          </rPr>
          <t xml:space="preserve"> Annual fuel savings (Btu) associated with the use of a Conventional CHP system to generate the useful electricity output (kWh, converted to Btu) and useful thermal energy output (Btu) versus the use of the equivalent electricity generated and delivered by the local grid and the equivalent thermal energy provided by the onsite boiler/furnace.
</t>
        </r>
      </text>
    </comment>
    <comment ref="A9" authorId="0" shapeId="0" xr:uid="{7B24D3BC-646B-4479-A68D-CFA168BC5CCC}">
      <text>
        <r>
          <rPr>
            <sz val="9"/>
            <color indexed="81"/>
            <rFont val="Tahoma"/>
            <charset val="1"/>
          </rPr>
          <t xml:space="preserve">The electricity required to operate the CHP system that would otherwise not be required by the facility/process.
</t>
        </r>
      </text>
    </comment>
    <comment ref="A10" authorId="0" shapeId="0" xr:uid="{F414AF80-71CB-42B5-A387-38DC7B0703F2}">
      <text>
        <r>
          <rPr>
            <sz val="9"/>
            <color indexed="81"/>
            <rFont val="Tahoma"/>
            <family val="2"/>
          </rPr>
          <t>Annual fuel in Btu that would have been used on-site by a boiler/furnace to provide the useful thermal energy output of the CHP system.</t>
        </r>
      </text>
    </comment>
    <comment ref="A11" authorId="0" shapeId="0" xr:uid="{E14AD869-300F-4E28-9DC0-1FEC08950061}">
      <text>
        <r>
          <rPr>
            <sz val="9"/>
            <color indexed="81"/>
            <rFont val="Tahoma"/>
            <family val="2"/>
          </rPr>
          <t>Useful annual thermal energy output from the CHP system, defined as the annual thermal energy output of the CHP system that is actually recovered and utilized in the facility/process.</t>
        </r>
      </text>
    </comment>
    <comment ref="A12" authorId="0" shapeId="0" xr:uid="{CF9604C6-84FD-4B5C-A539-83C2C4567431}">
      <text>
        <r>
          <rPr>
            <sz val="9"/>
            <color indexed="81"/>
            <rFont val="Tahoma"/>
            <family val="2"/>
          </rPr>
          <t>Total fuel in Btus consumed by the CHP system</t>
        </r>
      </text>
    </comment>
  </commentList>
</comments>
</file>

<file path=xl/sharedStrings.xml><?xml version="1.0" encoding="utf-8"?>
<sst xmlns="http://schemas.openxmlformats.org/spreadsheetml/2006/main" count="128" uniqueCount="61">
  <si>
    <t>4.4.32 Combined Heat and Power - TRM v9</t>
  </si>
  <si>
    <r>
      <t>E</t>
    </r>
    <r>
      <rPr>
        <vertAlign val="subscript"/>
        <sz val="11"/>
        <color theme="1"/>
        <rFont val="Calibri"/>
        <family val="2"/>
        <scheme val="minor"/>
      </rPr>
      <t>CHP</t>
    </r>
  </si>
  <si>
    <r>
      <t>H</t>
    </r>
    <r>
      <rPr>
        <vertAlign val="subscript"/>
        <sz val="11"/>
        <color theme="1"/>
        <rFont val="Calibri"/>
        <family val="2"/>
        <scheme val="minor"/>
      </rPr>
      <t>GRID</t>
    </r>
  </si>
  <si>
    <r>
      <t>F</t>
    </r>
    <r>
      <rPr>
        <vertAlign val="subscript"/>
        <sz val="11"/>
        <color theme="1"/>
        <rFont val="Calibri"/>
        <family val="2"/>
        <scheme val="minor"/>
      </rPr>
      <t>GRID</t>
    </r>
  </si>
  <si>
    <r>
      <t>S</t>
    </r>
    <r>
      <rPr>
        <vertAlign val="subscript"/>
        <sz val="11"/>
        <color theme="1"/>
        <rFont val="Calibri"/>
        <family val="2"/>
        <scheme val="minor"/>
      </rPr>
      <t>FuelCHP</t>
    </r>
  </si>
  <si>
    <t>Hours</t>
  </si>
  <si>
    <r>
      <t>E</t>
    </r>
    <r>
      <rPr>
        <vertAlign val="subscript"/>
        <sz val="11"/>
        <color theme="1"/>
        <rFont val="Calibri"/>
        <family val="2"/>
        <scheme val="minor"/>
      </rPr>
      <t>parasitic</t>
    </r>
  </si>
  <si>
    <r>
      <t>F</t>
    </r>
    <r>
      <rPr>
        <vertAlign val="subscript"/>
        <sz val="11"/>
        <color theme="1"/>
        <rFont val="Calibri"/>
        <family val="2"/>
        <scheme val="minor"/>
      </rPr>
      <t>thermalCHP</t>
    </r>
  </si>
  <si>
    <r>
      <t>F</t>
    </r>
    <r>
      <rPr>
        <vertAlign val="subscript"/>
        <sz val="11"/>
        <color theme="1"/>
        <rFont val="Calibri"/>
        <family val="2"/>
        <scheme val="minor"/>
      </rPr>
      <t>totalCHP</t>
    </r>
  </si>
  <si>
    <r>
      <t>CHP</t>
    </r>
    <r>
      <rPr>
        <vertAlign val="subscript"/>
        <sz val="11"/>
        <color theme="1"/>
        <rFont val="Calibri"/>
        <family val="2"/>
        <scheme val="minor"/>
      </rPr>
      <t>thermal</t>
    </r>
  </si>
  <si>
    <t>kW</t>
  </si>
  <si>
    <t>kWh</t>
  </si>
  <si>
    <t>Term</t>
  </si>
  <si>
    <t>Value</t>
  </si>
  <si>
    <t>Unit</t>
  </si>
  <si>
    <t>Btu/kWh</t>
  </si>
  <si>
    <t>Btu</t>
  </si>
  <si>
    <t>Conversion</t>
  </si>
  <si>
    <t>Line Losses</t>
  </si>
  <si>
    <t>Step 1: Qualification Equation (Source Fuel Savings)</t>
  </si>
  <si>
    <t>Step 2: Savings Allocation</t>
  </si>
  <si>
    <t xml:space="preserve">Elec. &amp; Gas </t>
  </si>
  <si>
    <t>Elec. only</t>
  </si>
  <si>
    <t xml:space="preserve">Gas only </t>
  </si>
  <si>
    <t>Electric Savings (kWh/yr)</t>
  </si>
  <si>
    <t>Gas Savings (th/yr)</t>
  </si>
  <si>
    <t>Measured HHV Eff. %</t>
  </si>
  <si>
    <t>Step 2: Savings Allocation (Source)</t>
  </si>
  <si>
    <t>Step 2: Savings Allocation (Site)</t>
  </si>
  <si>
    <t>Step 1: Qualification Equation (Site Fuel Savings)</t>
  </si>
  <si>
    <t>Calculation Method</t>
  </si>
  <si>
    <t>Current TRM 
(Source, Site)</t>
  </si>
  <si>
    <t>Source Conversion 
(Source, Source)</t>
  </si>
  <si>
    <t>Site Conversion
(Site, Site)</t>
  </si>
  <si>
    <t>Electric CHP Efficiency</t>
  </si>
  <si>
    <t>(of generation)</t>
  </si>
  <si>
    <t>Electric-only (kWh)</t>
  </si>
  <si>
    <t>Savings</t>
  </si>
  <si>
    <t>Electric-only (therms)</t>
  </si>
  <si>
    <t>Joint (kWh)</t>
  </si>
  <si>
    <t>Joint (therms)</t>
  </si>
  <si>
    <t>Gas-only (kWh)</t>
  </si>
  <si>
    <t>Gas-only (therms)</t>
  </si>
  <si>
    <t xml:space="preserve">CHP Capacity </t>
  </si>
  <si>
    <r>
      <t>H</t>
    </r>
    <r>
      <rPr>
        <vertAlign val="subscript"/>
        <sz val="11"/>
        <color theme="1"/>
        <rFont val="Calibri"/>
        <family val="2"/>
        <scheme val="minor"/>
      </rPr>
      <t>grid</t>
    </r>
  </si>
  <si>
    <t>Boiler Efficiency</t>
  </si>
  <si>
    <t>Thermal CHP Efficiency</t>
  </si>
  <si>
    <t>Thermal Utilization</t>
  </si>
  <si>
    <t>Qualification Method</t>
  </si>
  <si>
    <t>Source</t>
  </si>
  <si>
    <t>Site</t>
  </si>
  <si>
    <t>Qualification Result</t>
  </si>
  <si>
    <t>Source Gas Factor?</t>
  </si>
  <si>
    <t>Gas Savinvgs Factor</t>
  </si>
  <si>
    <t>N/A</t>
  </si>
  <si>
    <t>https://www.epa.gov/sites/production/files/2015-07/documents/catalog_of_chp_technologies_section_2._technology_characterization_-_reciprocating_internal_combustion_engines.pdf</t>
  </si>
  <si>
    <t>Source:</t>
  </si>
  <si>
    <t xml:space="preserve"> RFCW</t>
  </si>
  <si>
    <t>eGRID Territory</t>
  </si>
  <si>
    <t>Fails</t>
  </si>
  <si>
    <t>Assumptions/Parameters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</si>
</sst>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 x14ac:knownFonts="1">
    <font>
      <sz val="11"/>
      <color theme="1"/>
      <name val="Calibri"/>
      <family val="2"/>
      <scheme val="minor"/>
    </font>
    <font>
      <sz val="11"/>
      <color theme="1"/>
      <name val="Calibri"/>
      <family val="2"/>
      <scheme val="minor"/>
    </font>
    <font>
      <vertAlign val="subscript"/>
      <sz val="11"/>
      <color theme="1"/>
      <name val="Calibri"/>
      <family val="2"/>
      <scheme val="minor"/>
    </font>
    <font>
      <sz val="9"/>
      <color indexed="81"/>
      <name val="Tahoma"/>
      <family val="2"/>
    </font>
    <font>
      <b/>
      <sz val="9"/>
      <color indexed="81"/>
      <name val="Tahoma"/>
      <family val="2"/>
    </font>
    <font>
      <sz val="9"/>
      <color indexed="81"/>
      <name val="Tahoma"/>
      <charset val="1"/>
    </font>
    <font>
      <u/>
      <sz val="11"/>
      <color theme="1"/>
      <name val="Calibri"/>
      <family val="2"/>
      <scheme val="minor"/>
    </font>
    <font>
      <b/>
      <sz val="9"/>
      <color indexed="81"/>
      <name val="Tahoma"/>
      <charset val="1"/>
    </font>
    <font>
      <u/>
      <sz val="11"/>
      <color theme="10"/>
      <name val="Calibri"/>
      <family val="2"/>
      <scheme val="minor"/>
    </font>
  </fonts>
  <fills count="5">
    <fill>
      <patternFill patternType="none"/>
    </fill>
    <fill>
      <patternFill patternType="gray125"/>
    </fill>
    <fill>
      <patternFill patternType="solid">
        <fgColor theme="9" tint="0.59999389629810485"/>
        <bgColor indexed="64"/>
      </patternFill>
    </fill>
    <fill>
      <patternFill patternType="solid">
        <fgColor theme="0" tint="-0.14999847407452621"/>
        <bgColor indexed="64"/>
      </patternFill>
    </fill>
    <fill>
      <patternFill patternType="solid">
        <fgColor theme="5"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27">
    <xf numFmtId="0" fontId="0" fillId="0" borderId="0" xfId="0"/>
    <xf numFmtId="0" fontId="0" fillId="0" borderId="1" xfId="0" applyBorder="1"/>
    <xf numFmtId="0" fontId="0" fillId="3" borderId="1" xfId="0" applyFill="1" applyBorder="1"/>
    <xf numFmtId="0" fontId="6" fillId="0" borderId="0" xfId="0" applyFont="1"/>
    <xf numFmtId="0" fontId="0" fillId="0" borderId="0" xfId="0" applyAlignment="1">
      <alignment horizontal="right"/>
    </xf>
    <xf numFmtId="0" fontId="0" fillId="0" borderId="0" xfId="0" applyAlignment="1">
      <alignment horizontal="center"/>
    </xf>
    <xf numFmtId="0" fontId="0" fillId="3" borderId="1" xfId="0" applyFill="1" applyBorder="1" applyAlignment="1">
      <alignment horizontal="center"/>
    </xf>
    <xf numFmtId="3" fontId="0" fillId="0" borderId="1" xfId="0" applyNumberFormat="1" applyBorder="1" applyAlignment="1">
      <alignment horizontal="center"/>
    </xf>
    <xf numFmtId="3" fontId="0" fillId="2" borderId="1" xfId="0" applyNumberFormat="1" applyFill="1" applyBorder="1" applyAlignment="1">
      <alignment horizontal="center"/>
    </xf>
    <xf numFmtId="164" fontId="0" fillId="0" borderId="1" xfId="1" applyNumberFormat="1" applyFont="1" applyBorder="1" applyAlignment="1">
      <alignment horizontal="center"/>
    </xf>
    <xf numFmtId="0" fontId="0" fillId="0" borderId="0" xfId="0" applyAlignment="1">
      <alignment horizontal="center" vertical="center"/>
    </xf>
    <xf numFmtId="0" fontId="0" fillId="0" borderId="0" xfId="0" applyAlignment="1">
      <alignment horizontal="right" vertical="center"/>
    </xf>
    <xf numFmtId="9" fontId="0" fillId="0" borderId="0" xfId="0" applyNumberFormat="1" applyAlignment="1">
      <alignment horizontal="right"/>
    </xf>
    <xf numFmtId="10" fontId="0" fillId="0" borderId="0" xfId="0" applyNumberFormat="1" applyAlignment="1">
      <alignment horizontal="right"/>
    </xf>
    <xf numFmtId="0" fontId="6" fillId="0" borderId="0" xfId="0" applyFont="1" applyAlignment="1">
      <alignment horizontal="centerContinuous"/>
    </xf>
    <xf numFmtId="0" fontId="0" fillId="0" borderId="0" xfId="0" applyAlignment="1">
      <alignment horizontal="centerContinuous"/>
    </xf>
    <xf numFmtId="0" fontId="0" fillId="0" borderId="1" xfId="0" applyBorder="1" applyAlignment="1">
      <alignment horizontal="right" vertical="center"/>
    </xf>
    <xf numFmtId="0" fontId="0" fillId="0" borderId="1" xfId="0" applyBorder="1" applyAlignment="1">
      <alignment horizontal="center" vertical="center"/>
    </xf>
    <xf numFmtId="0" fontId="0" fillId="3" borderId="1" xfId="0" applyFill="1" applyBorder="1" applyAlignment="1">
      <alignment horizontal="right" vertical="center"/>
    </xf>
    <xf numFmtId="0" fontId="0" fillId="3" borderId="1" xfId="0" applyFill="1" applyBorder="1" applyAlignment="1">
      <alignment horizontal="center" vertical="center" wrapText="1"/>
    </xf>
    <xf numFmtId="3" fontId="0" fillId="0" borderId="1" xfId="0" applyNumberFormat="1" applyBorder="1" applyAlignment="1">
      <alignment horizontal="center" vertical="center"/>
    </xf>
    <xf numFmtId="0" fontId="0" fillId="3" borderId="1" xfId="0" applyFill="1" applyBorder="1" applyAlignment="1">
      <alignment horizontal="centerContinuous" vertical="center"/>
    </xf>
    <xf numFmtId="3" fontId="0" fillId="0" borderId="0" xfId="0" applyNumberFormat="1"/>
    <xf numFmtId="9" fontId="0" fillId="0" borderId="0" xfId="0" applyNumberFormat="1"/>
    <xf numFmtId="0" fontId="0" fillId="0" borderId="0" xfId="0" applyNumberFormat="1"/>
    <xf numFmtId="0" fontId="8" fillId="0" borderId="0" xfId="2"/>
    <xf numFmtId="3" fontId="0" fillId="4" borderId="1" xfId="0" applyNumberFormat="1" applyFill="1" applyBorder="1" applyAlignment="1">
      <alignment horizontal="center"/>
    </xf>
  </cellXfs>
  <cellStyles count="3">
    <cellStyle name="Hyperlink" xfId="2" builtinId="8"/>
    <cellStyle name="Normal" xfId="0" builtinId="0"/>
    <cellStyle name="Percent" xfId="1" builtinId="5"/>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222250</xdr:colOff>
      <xdr:row>2</xdr:row>
      <xdr:rowOff>38100</xdr:rowOff>
    </xdr:from>
    <xdr:to>
      <xdr:col>20</xdr:col>
      <xdr:colOff>544388</xdr:colOff>
      <xdr:row>7</xdr:row>
      <xdr:rowOff>134975</xdr:rowOff>
    </xdr:to>
    <xdr:pic>
      <xdr:nvPicPr>
        <xdr:cNvPr id="2" name="Picture 1">
          <a:extLst>
            <a:ext uri="{FF2B5EF4-FFF2-40B4-BE49-F238E27FC236}">
              <a16:creationId xmlns:a16="http://schemas.microsoft.com/office/drawing/2014/main" id="{13A3B32C-4D5F-4BE8-ACB6-F53AAC3C86CD}"/>
            </a:ext>
          </a:extLst>
        </xdr:cNvPr>
        <xdr:cNvPicPr>
          <a:picLocks noChangeAspect="1"/>
        </xdr:cNvPicPr>
      </xdr:nvPicPr>
      <xdr:blipFill>
        <a:blip xmlns:r="http://schemas.openxmlformats.org/officeDocument/2006/relationships" r:embed="rId1"/>
        <a:stretch>
          <a:fillRect/>
        </a:stretch>
      </xdr:blipFill>
      <xdr:spPr>
        <a:xfrm>
          <a:off x="8318500" y="590550"/>
          <a:ext cx="6418138" cy="1076643"/>
        </a:xfrm>
        <a:prstGeom prst="rect">
          <a:avLst/>
        </a:prstGeom>
      </xdr:spPr>
    </xdr:pic>
    <xdr:clientData/>
  </xdr:twoCellAnchor>
  <xdr:twoCellAnchor editAs="oneCell">
    <xdr:from>
      <xdr:col>9</xdr:col>
      <xdr:colOff>292100</xdr:colOff>
      <xdr:row>8</xdr:row>
      <xdr:rowOff>19455</xdr:rowOff>
    </xdr:from>
    <xdr:to>
      <xdr:col>19</xdr:col>
      <xdr:colOff>398969</xdr:colOff>
      <xdr:row>28</xdr:row>
      <xdr:rowOff>67903</xdr:rowOff>
    </xdr:to>
    <xdr:pic>
      <xdr:nvPicPr>
        <xdr:cNvPr id="3" name="Picture 2">
          <a:extLst>
            <a:ext uri="{FF2B5EF4-FFF2-40B4-BE49-F238E27FC236}">
              <a16:creationId xmlns:a16="http://schemas.microsoft.com/office/drawing/2014/main" id="{7CA9DEEB-A144-4B33-8DD6-8A018B7F1ED1}"/>
            </a:ext>
          </a:extLst>
        </xdr:cNvPr>
        <xdr:cNvPicPr>
          <a:picLocks noChangeAspect="1"/>
        </xdr:cNvPicPr>
      </xdr:nvPicPr>
      <xdr:blipFill>
        <a:blip xmlns:r="http://schemas.openxmlformats.org/officeDocument/2006/relationships" r:embed="rId2"/>
        <a:stretch>
          <a:fillRect/>
        </a:stretch>
      </xdr:blipFill>
      <xdr:spPr>
        <a:xfrm>
          <a:off x="7778750" y="1686330"/>
          <a:ext cx="6202869" cy="3656556"/>
        </a:xfrm>
        <a:prstGeom prst="rect">
          <a:avLst/>
        </a:prstGeom>
      </xdr:spPr>
    </xdr:pic>
    <xdr:clientData/>
  </xdr:twoCellAnchor>
  <xdr:twoCellAnchor editAs="oneCell">
    <xdr:from>
      <xdr:col>9</xdr:col>
      <xdr:colOff>381000</xdr:colOff>
      <xdr:row>28</xdr:row>
      <xdr:rowOff>15875</xdr:rowOff>
    </xdr:from>
    <xdr:to>
      <xdr:col>19</xdr:col>
      <xdr:colOff>333375</xdr:colOff>
      <xdr:row>36</xdr:row>
      <xdr:rowOff>153633</xdr:rowOff>
    </xdr:to>
    <xdr:pic>
      <xdr:nvPicPr>
        <xdr:cNvPr id="4" name="Picture 3">
          <a:extLst>
            <a:ext uri="{FF2B5EF4-FFF2-40B4-BE49-F238E27FC236}">
              <a16:creationId xmlns:a16="http://schemas.microsoft.com/office/drawing/2014/main" id="{7D229FE9-B056-492B-8BDA-29F92A2C32D6}"/>
            </a:ext>
          </a:extLst>
        </xdr:cNvPr>
        <xdr:cNvPicPr>
          <a:picLocks noChangeAspect="1"/>
        </xdr:cNvPicPr>
      </xdr:nvPicPr>
      <xdr:blipFill>
        <a:blip xmlns:r="http://schemas.openxmlformats.org/officeDocument/2006/relationships" r:embed="rId3"/>
        <a:stretch>
          <a:fillRect/>
        </a:stretch>
      </xdr:blipFill>
      <xdr:spPr>
        <a:xfrm>
          <a:off x="7867650" y="5330825"/>
          <a:ext cx="6048375" cy="1585558"/>
        </a:xfrm>
        <a:prstGeom prst="rect">
          <a:avLst/>
        </a:prstGeom>
      </xdr:spPr>
    </xdr:pic>
    <xdr:clientData/>
  </xdr:twoCellAnchor>
  <xdr:twoCellAnchor editAs="oneCell">
    <xdr:from>
      <xdr:col>0</xdr:col>
      <xdr:colOff>339725</xdr:colOff>
      <xdr:row>16</xdr:row>
      <xdr:rowOff>7741</xdr:rowOff>
    </xdr:from>
    <xdr:to>
      <xdr:col>8</xdr:col>
      <xdr:colOff>437148</xdr:colOff>
      <xdr:row>18</xdr:row>
      <xdr:rowOff>95190</xdr:rowOff>
    </xdr:to>
    <xdr:pic>
      <xdr:nvPicPr>
        <xdr:cNvPr id="5" name="Picture 4">
          <a:extLst>
            <a:ext uri="{FF2B5EF4-FFF2-40B4-BE49-F238E27FC236}">
              <a16:creationId xmlns:a16="http://schemas.microsoft.com/office/drawing/2014/main" id="{0570AC6C-94C1-47C8-833C-DFD5B4999E34}"/>
            </a:ext>
          </a:extLst>
        </xdr:cNvPr>
        <xdr:cNvPicPr>
          <a:picLocks noChangeAspect="1"/>
        </xdr:cNvPicPr>
      </xdr:nvPicPr>
      <xdr:blipFill>
        <a:blip xmlns:r="http://schemas.openxmlformats.org/officeDocument/2006/relationships" r:embed="rId4"/>
        <a:stretch>
          <a:fillRect/>
        </a:stretch>
      </xdr:blipFill>
      <xdr:spPr>
        <a:xfrm>
          <a:off x="339725" y="3150991"/>
          <a:ext cx="7517398" cy="449399"/>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352425</xdr:colOff>
      <xdr:row>1</xdr:row>
      <xdr:rowOff>142875</xdr:rowOff>
    </xdr:from>
    <xdr:to>
      <xdr:col>21</xdr:col>
      <xdr:colOff>88096</xdr:colOff>
      <xdr:row>7</xdr:row>
      <xdr:rowOff>47490</xdr:rowOff>
    </xdr:to>
    <xdr:pic>
      <xdr:nvPicPr>
        <xdr:cNvPr id="2" name="Picture 1">
          <a:extLst>
            <a:ext uri="{FF2B5EF4-FFF2-40B4-BE49-F238E27FC236}">
              <a16:creationId xmlns:a16="http://schemas.microsoft.com/office/drawing/2014/main" id="{0548E556-50D5-425A-AC68-3D7040D23F59}"/>
            </a:ext>
          </a:extLst>
        </xdr:cNvPr>
        <xdr:cNvPicPr>
          <a:picLocks noChangeAspect="1"/>
        </xdr:cNvPicPr>
      </xdr:nvPicPr>
      <xdr:blipFill>
        <a:blip xmlns:r="http://schemas.openxmlformats.org/officeDocument/2006/relationships" r:embed="rId1"/>
        <a:stretch>
          <a:fillRect/>
        </a:stretch>
      </xdr:blipFill>
      <xdr:spPr>
        <a:xfrm>
          <a:off x="6772275" y="323850"/>
          <a:ext cx="6438095" cy="1079365"/>
        </a:xfrm>
        <a:prstGeom prst="rect">
          <a:avLst/>
        </a:prstGeom>
      </xdr:spPr>
    </xdr:pic>
    <xdr:clientData/>
  </xdr:twoCellAnchor>
  <xdr:twoCellAnchor editAs="oneCell">
    <xdr:from>
      <xdr:col>5</xdr:col>
      <xdr:colOff>105973</xdr:colOff>
      <xdr:row>8</xdr:row>
      <xdr:rowOff>0</xdr:rowOff>
    </xdr:from>
    <xdr:to>
      <xdr:col>13</xdr:col>
      <xdr:colOff>501918</xdr:colOff>
      <xdr:row>33</xdr:row>
      <xdr:rowOff>84901</xdr:rowOff>
    </xdr:to>
    <xdr:pic>
      <xdr:nvPicPr>
        <xdr:cNvPr id="3" name="Picture 2">
          <a:extLst>
            <a:ext uri="{FF2B5EF4-FFF2-40B4-BE49-F238E27FC236}">
              <a16:creationId xmlns:a16="http://schemas.microsoft.com/office/drawing/2014/main" id="{4F83FCEE-36D2-4ADE-9D75-A46216FDB2F0}"/>
            </a:ext>
          </a:extLst>
        </xdr:cNvPr>
        <xdr:cNvPicPr>
          <a:picLocks noChangeAspect="1"/>
        </xdr:cNvPicPr>
      </xdr:nvPicPr>
      <xdr:blipFill>
        <a:blip xmlns:r="http://schemas.openxmlformats.org/officeDocument/2006/relationships" r:embed="rId2"/>
        <a:stretch>
          <a:fillRect/>
        </a:stretch>
      </xdr:blipFill>
      <xdr:spPr>
        <a:xfrm>
          <a:off x="4396759" y="1823357"/>
          <a:ext cx="6250193" cy="4721762"/>
        </a:xfrm>
        <a:prstGeom prst="rect">
          <a:avLst/>
        </a:prstGeom>
        <a:ln>
          <a:solidFill>
            <a:schemeClr val="accent1"/>
          </a:solidFill>
        </a:ln>
      </xdr:spPr>
    </xdr:pic>
    <xdr:clientData/>
  </xdr:twoCellAnchor>
  <xdr:twoCellAnchor editAs="oneCell">
    <xdr:from>
      <xdr:col>5</xdr:col>
      <xdr:colOff>108857</xdr:colOff>
      <xdr:row>25</xdr:row>
      <xdr:rowOff>34249</xdr:rowOff>
    </xdr:from>
    <xdr:to>
      <xdr:col>13</xdr:col>
      <xdr:colOff>465816</xdr:colOff>
      <xdr:row>51</xdr:row>
      <xdr:rowOff>7794</xdr:rowOff>
    </xdr:to>
    <xdr:pic>
      <xdr:nvPicPr>
        <xdr:cNvPr id="4" name="Picture 3">
          <a:extLst>
            <a:ext uri="{FF2B5EF4-FFF2-40B4-BE49-F238E27FC236}">
              <a16:creationId xmlns:a16="http://schemas.microsoft.com/office/drawing/2014/main" id="{C5DDC370-17E0-4A0A-B9EA-7A741A164931}"/>
            </a:ext>
          </a:extLst>
        </xdr:cNvPr>
        <xdr:cNvPicPr>
          <a:picLocks noChangeAspect="1"/>
        </xdr:cNvPicPr>
      </xdr:nvPicPr>
      <xdr:blipFill>
        <a:blip xmlns:r="http://schemas.openxmlformats.org/officeDocument/2006/relationships" r:embed="rId3"/>
        <a:stretch>
          <a:fillRect/>
        </a:stretch>
      </xdr:blipFill>
      <xdr:spPr>
        <a:xfrm>
          <a:off x="4399643" y="6502178"/>
          <a:ext cx="6204857" cy="4687512"/>
        </a:xfrm>
        <a:prstGeom prst="rect">
          <a:avLst/>
        </a:prstGeom>
        <a:ln>
          <a:solidFill>
            <a:schemeClr val="accent1"/>
          </a:solidFill>
        </a:ln>
      </xdr:spPr>
    </xdr:pic>
    <xdr:clientData/>
  </xdr:twoCellAnchor>
  <xdr:twoCellAnchor editAs="oneCell">
    <xdr:from>
      <xdr:col>5</xdr:col>
      <xdr:colOff>99786</xdr:colOff>
      <xdr:row>51</xdr:row>
      <xdr:rowOff>19668</xdr:rowOff>
    </xdr:from>
    <xdr:to>
      <xdr:col>13</xdr:col>
      <xdr:colOff>468537</xdr:colOff>
      <xdr:row>68</xdr:row>
      <xdr:rowOff>40275</xdr:rowOff>
    </xdr:to>
    <xdr:pic>
      <xdr:nvPicPr>
        <xdr:cNvPr id="5" name="Picture 4">
          <a:extLst>
            <a:ext uri="{FF2B5EF4-FFF2-40B4-BE49-F238E27FC236}">
              <a16:creationId xmlns:a16="http://schemas.microsoft.com/office/drawing/2014/main" id="{B37BBC03-9793-48C5-A596-99DAA1650282}"/>
            </a:ext>
          </a:extLst>
        </xdr:cNvPr>
        <xdr:cNvPicPr>
          <a:picLocks noChangeAspect="1"/>
        </xdr:cNvPicPr>
      </xdr:nvPicPr>
      <xdr:blipFill>
        <a:blip xmlns:r="http://schemas.openxmlformats.org/officeDocument/2006/relationships" r:embed="rId4"/>
        <a:stretch>
          <a:fillRect/>
        </a:stretch>
      </xdr:blipFill>
      <xdr:spPr>
        <a:xfrm>
          <a:off x="4390572" y="11204739"/>
          <a:ext cx="6222999" cy="3104893"/>
        </a:xfrm>
        <a:prstGeom prst="rect">
          <a:avLst/>
        </a:prstGeom>
        <a:ln>
          <a:solidFill>
            <a:schemeClr val="accent1"/>
          </a:solidFill>
        </a:ln>
      </xdr:spPr>
    </xdr:pic>
    <xdr:clientData/>
  </xdr:twoCellAnchor>
  <xdr:twoCellAnchor editAs="oneCell">
    <xdr:from>
      <xdr:col>5</xdr:col>
      <xdr:colOff>99784</xdr:colOff>
      <xdr:row>68</xdr:row>
      <xdr:rowOff>23998</xdr:rowOff>
    </xdr:from>
    <xdr:to>
      <xdr:col>13</xdr:col>
      <xdr:colOff>465816</xdr:colOff>
      <xdr:row>92</xdr:row>
      <xdr:rowOff>171571</xdr:rowOff>
    </xdr:to>
    <xdr:pic>
      <xdr:nvPicPr>
        <xdr:cNvPr id="6" name="Picture 5">
          <a:extLst>
            <a:ext uri="{FF2B5EF4-FFF2-40B4-BE49-F238E27FC236}">
              <a16:creationId xmlns:a16="http://schemas.microsoft.com/office/drawing/2014/main" id="{503A67F0-4D6A-427F-B78F-84D8E8B29C07}"/>
            </a:ext>
          </a:extLst>
        </xdr:cNvPr>
        <xdr:cNvPicPr>
          <a:picLocks noChangeAspect="1"/>
        </xdr:cNvPicPr>
      </xdr:nvPicPr>
      <xdr:blipFill>
        <a:blip xmlns:r="http://schemas.openxmlformats.org/officeDocument/2006/relationships" r:embed="rId5"/>
        <a:stretch>
          <a:fillRect/>
        </a:stretch>
      </xdr:blipFill>
      <xdr:spPr>
        <a:xfrm>
          <a:off x="4390570" y="14293355"/>
          <a:ext cx="6213930" cy="4501859"/>
        </a:xfrm>
        <a:prstGeom prst="rect">
          <a:avLst/>
        </a:prstGeom>
        <a:ln>
          <a:solidFill>
            <a:schemeClr val="accent1"/>
          </a:solidFill>
        </a:ln>
      </xdr:spPr>
    </xdr:pic>
    <xdr:clientData/>
  </xdr:twoCellAnchor>
  <xdr:twoCellAnchor editAs="oneCell">
    <xdr:from>
      <xdr:col>5</xdr:col>
      <xdr:colOff>99786</xdr:colOff>
      <xdr:row>92</xdr:row>
      <xdr:rowOff>163285</xdr:rowOff>
    </xdr:from>
    <xdr:to>
      <xdr:col>13</xdr:col>
      <xdr:colOff>487367</xdr:colOff>
      <xdr:row>114</xdr:row>
      <xdr:rowOff>96380</xdr:rowOff>
    </xdr:to>
    <xdr:pic>
      <xdr:nvPicPr>
        <xdr:cNvPr id="7" name="Picture 6">
          <a:extLst>
            <a:ext uri="{FF2B5EF4-FFF2-40B4-BE49-F238E27FC236}">
              <a16:creationId xmlns:a16="http://schemas.microsoft.com/office/drawing/2014/main" id="{B239CCF6-AE4F-4B20-B492-CA404C3398B2}"/>
            </a:ext>
          </a:extLst>
        </xdr:cNvPr>
        <xdr:cNvPicPr>
          <a:picLocks noChangeAspect="1"/>
        </xdr:cNvPicPr>
      </xdr:nvPicPr>
      <xdr:blipFill>
        <a:blip xmlns:r="http://schemas.openxmlformats.org/officeDocument/2006/relationships" r:embed="rId6"/>
        <a:stretch>
          <a:fillRect/>
        </a:stretch>
      </xdr:blipFill>
      <xdr:spPr>
        <a:xfrm>
          <a:off x="4390572" y="18786928"/>
          <a:ext cx="6235479" cy="3924523"/>
        </a:xfrm>
        <a:prstGeom prst="rect">
          <a:avLst/>
        </a:prstGeom>
        <a:ln>
          <a:solidFill>
            <a:schemeClr val="accent1"/>
          </a:solidFill>
        </a:ln>
      </xdr:spPr>
    </xdr:pic>
    <xdr:clientData/>
  </xdr:twoCellAnchor>
  <xdr:twoCellAnchor editAs="oneCell">
    <xdr:from>
      <xdr:col>5</xdr:col>
      <xdr:colOff>99786</xdr:colOff>
      <xdr:row>114</xdr:row>
      <xdr:rowOff>26080</xdr:rowOff>
    </xdr:from>
    <xdr:to>
      <xdr:col>13</xdr:col>
      <xdr:colOff>502101</xdr:colOff>
      <xdr:row>139</xdr:row>
      <xdr:rowOff>170688</xdr:rowOff>
    </xdr:to>
    <xdr:pic>
      <xdr:nvPicPr>
        <xdr:cNvPr id="8" name="Picture 7">
          <a:extLst>
            <a:ext uri="{FF2B5EF4-FFF2-40B4-BE49-F238E27FC236}">
              <a16:creationId xmlns:a16="http://schemas.microsoft.com/office/drawing/2014/main" id="{1BDDCDEE-9970-4158-899E-F0666A53659D}"/>
            </a:ext>
          </a:extLst>
        </xdr:cNvPr>
        <xdr:cNvPicPr>
          <a:picLocks noChangeAspect="1"/>
        </xdr:cNvPicPr>
      </xdr:nvPicPr>
      <xdr:blipFill>
        <a:blip xmlns:r="http://schemas.openxmlformats.org/officeDocument/2006/relationships" r:embed="rId7"/>
        <a:stretch>
          <a:fillRect/>
        </a:stretch>
      </xdr:blipFill>
      <xdr:spPr>
        <a:xfrm>
          <a:off x="4390572" y="22641151"/>
          <a:ext cx="6250213" cy="4680323"/>
        </a:xfrm>
        <a:prstGeom prst="rect">
          <a:avLst/>
        </a:prstGeom>
        <a:ln>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352425</xdr:colOff>
      <xdr:row>1</xdr:row>
      <xdr:rowOff>142875</xdr:rowOff>
    </xdr:from>
    <xdr:to>
      <xdr:col>21</xdr:col>
      <xdr:colOff>84920</xdr:colOff>
      <xdr:row>7</xdr:row>
      <xdr:rowOff>50665</xdr:rowOff>
    </xdr:to>
    <xdr:pic>
      <xdr:nvPicPr>
        <xdr:cNvPr id="2" name="Picture 1">
          <a:extLst>
            <a:ext uri="{FF2B5EF4-FFF2-40B4-BE49-F238E27FC236}">
              <a16:creationId xmlns:a16="http://schemas.microsoft.com/office/drawing/2014/main" id="{186BF5EC-C150-4100-BD4A-B5399A2394B1}"/>
            </a:ext>
          </a:extLst>
        </xdr:cNvPr>
        <xdr:cNvPicPr>
          <a:picLocks noChangeAspect="1"/>
        </xdr:cNvPicPr>
      </xdr:nvPicPr>
      <xdr:blipFill>
        <a:blip xmlns:r="http://schemas.openxmlformats.org/officeDocument/2006/relationships" r:embed="rId1"/>
        <a:stretch>
          <a:fillRect/>
        </a:stretch>
      </xdr:blipFill>
      <xdr:spPr>
        <a:xfrm>
          <a:off x="8655050" y="320675"/>
          <a:ext cx="6444445" cy="10825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pa.gov/sites/production/files/2015-07/documents/catalog_of_chp_technologies_section_2._technology_characterization_-_reciprocating_internal_combustion_engines.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128BB-17B6-483E-96DB-E612AD6DB115}">
  <dimension ref="A1:K38"/>
  <sheetViews>
    <sheetView showGridLines="0" tabSelected="1" zoomScaleNormal="100" workbookViewId="0">
      <selection activeCell="G23" sqref="G23"/>
    </sheetView>
  </sheetViews>
  <sheetFormatPr defaultRowHeight="14.5" x14ac:dyDescent="0.35"/>
  <cols>
    <col min="1" max="1" width="21.453125" style="11" customWidth="1"/>
    <col min="2" max="2" width="14.7265625" style="10" customWidth="1"/>
    <col min="3" max="3" width="16.36328125" style="10" bestFit="1" customWidth="1"/>
    <col min="4" max="4" width="18.81640625" style="10" customWidth="1"/>
  </cols>
  <sheetData>
    <row r="1" spans="1:9" x14ac:dyDescent="0.35">
      <c r="A1" s="4"/>
      <c r="B1" s="5"/>
      <c r="C1" s="5"/>
      <c r="D1" s="5"/>
    </row>
    <row r="2" spans="1:9" ht="29" x14ac:dyDescent="0.35">
      <c r="A2" s="18" t="s">
        <v>30</v>
      </c>
      <c r="B2" s="19" t="s">
        <v>31</v>
      </c>
      <c r="C2" s="19" t="s">
        <v>32</v>
      </c>
      <c r="D2" s="19" t="s">
        <v>33</v>
      </c>
      <c r="G2" s="14" t="s">
        <v>60</v>
      </c>
      <c r="H2" s="15"/>
    </row>
    <row r="3" spans="1:9" ht="16.5" x14ac:dyDescent="0.45">
      <c r="A3" s="16" t="s">
        <v>48</v>
      </c>
      <c r="B3" s="17" t="s">
        <v>49</v>
      </c>
      <c r="C3" s="17" t="s">
        <v>49</v>
      </c>
      <c r="D3" s="17" t="s">
        <v>50</v>
      </c>
      <c r="G3" s="4" t="s">
        <v>6</v>
      </c>
      <c r="H3" s="12">
        <v>0.02</v>
      </c>
      <c r="I3" t="s">
        <v>35</v>
      </c>
    </row>
    <row r="4" spans="1:9" x14ac:dyDescent="0.35">
      <c r="A4" s="16" t="s">
        <v>51</v>
      </c>
      <c r="B4" s="17" t="str">
        <f>IF('Current TRM'!B8&gt;0,"Passes","Fails")</f>
        <v>Passes</v>
      </c>
      <c r="C4" s="17" t="str">
        <f>IF('Source Conversion'!B8&gt;0,"Passes","Fails")</f>
        <v>Passes</v>
      </c>
      <c r="D4" s="17" t="s">
        <v>59</v>
      </c>
      <c r="G4" s="4" t="s">
        <v>58</v>
      </c>
      <c r="H4" s="13" t="s">
        <v>57</v>
      </c>
    </row>
    <row r="5" spans="1:9" ht="16.5" x14ac:dyDescent="0.45">
      <c r="G5" s="4" t="s">
        <v>44</v>
      </c>
      <c r="H5" s="22">
        <v>9575</v>
      </c>
      <c r="I5" t="s">
        <v>15</v>
      </c>
    </row>
    <row r="6" spans="1:9" x14ac:dyDescent="0.35">
      <c r="A6" s="21" t="s">
        <v>37</v>
      </c>
      <c r="B6" s="21"/>
      <c r="C6" s="21"/>
      <c r="D6" s="21"/>
      <c r="G6" s="4" t="s">
        <v>18</v>
      </c>
      <c r="H6" s="13">
        <v>5.0999999999999997E-2</v>
      </c>
    </row>
    <row r="7" spans="1:9" x14ac:dyDescent="0.35">
      <c r="A7" s="16" t="s">
        <v>36</v>
      </c>
      <c r="B7" s="20">
        <f>IF($B$4="Passes",'Current TRM'!$C$19,0)</f>
        <v>583100</v>
      </c>
      <c r="C7" s="20">
        <f>IF($C$4="Passes",'Source Conversion'!$C$19,0)</f>
        <v>1719790.3890679951</v>
      </c>
      <c r="D7" s="20">
        <f>IF($D$4="Passes",'Site Conversion'!$C$19,0)</f>
        <v>0</v>
      </c>
      <c r="G7" s="4" t="s">
        <v>34</v>
      </c>
      <c r="H7" s="12">
        <v>0.27</v>
      </c>
    </row>
    <row r="8" spans="1:9" x14ac:dyDescent="0.35">
      <c r="A8" s="16" t="s">
        <v>38</v>
      </c>
      <c r="B8" s="20">
        <f>IF($B$4="Passes",'Current TRM'!$C$21,0)</f>
        <v>0</v>
      </c>
      <c r="C8" s="20">
        <f>IF($C$4="Passes",'Source Conversion'!$C$21,0)</f>
        <v>0</v>
      </c>
      <c r="D8" s="20">
        <f>IF($D$4="Passes",'Site Conversion'!$C$21,0)</f>
        <v>0</v>
      </c>
      <c r="G8" s="4" t="s">
        <v>46</v>
      </c>
      <c r="H8" s="23">
        <v>0.53</v>
      </c>
    </row>
    <row r="9" spans="1:9" x14ac:dyDescent="0.35">
      <c r="A9" s="16" t="s">
        <v>39</v>
      </c>
      <c r="B9" s="20">
        <f>IF($B$4="Passes",'Current TRM'!$B$19,0)</f>
        <v>583100</v>
      </c>
      <c r="C9" s="20">
        <f>IF($C$4="Passes",'Source Conversion'!$B$19,0)</f>
        <v>1719790.3890679951</v>
      </c>
      <c r="D9" s="20">
        <f>IF($D$4="Passes",'Site Conversion'!$B$19,0)</f>
        <v>0</v>
      </c>
      <c r="G9" s="4" t="s">
        <v>43</v>
      </c>
      <c r="H9">
        <v>100</v>
      </c>
      <c r="I9" t="s">
        <v>10</v>
      </c>
    </row>
    <row r="10" spans="1:9" x14ac:dyDescent="0.35">
      <c r="A10" s="16" t="s">
        <v>40</v>
      </c>
      <c r="B10" s="20">
        <f>IF($B$4="Passes",'Current TRM'!$B$21,0)</f>
        <v>3308.040624999996</v>
      </c>
      <c r="C10" s="20">
        <f>IF($C$4="Passes",'Source Conversion'!$B$21,0)</f>
        <v>3341.1210312499961</v>
      </c>
      <c r="D10" s="20">
        <f>IF($D$4="Passes",'Site Conversion'!$B$21,0)</f>
        <v>0</v>
      </c>
      <c r="G10" s="4" t="s">
        <v>5</v>
      </c>
      <c r="H10" s="22">
        <v>8500</v>
      </c>
    </row>
    <row r="11" spans="1:9" x14ac:dyDescent="0.35">
      <c r="A11" s="16" t="s">
        <v>41</v>
      </c>
      <c r="B11" s="20">
        <f>IF($B$4="Passes",'Current TRM'!$D$19,0)</f>
        <v>0</v>
      </c>
      <c r="C11" s="20">
        <f>IF($C$4="Passes",'Source Conversion'!$D$19,0)</f>
        <v>0</v>
      </c>
      <c r="D11" s="20">
        <f>IF($D$4="Passes",'Site Conversion'!$D$19,0)</f>
        <v>0</v>
      </c>
      <c r="G11" s="4" t="s">
        <v>45</v>
      </c>
      <c r="H11" s="23">
        <v>0.8</v>
      </c>
    </row>
    <row r="12" spans="1:9" x14ac:dyDescent="0.35">
      <c r="A12" s="16" t="s">
        <v>42</v>
      </c>
      <c r="B12" s="20">
        <f>IF($B$4="Passes",'Current TRM'!$D$21,0)</f>
        <v>6616.0812499999984</v>
      </c>
      <c r="C12" s="20">
        <f>IF($C$4="Passes",'Source Conversion'!$D$21,0)</f>
        <v>6682.2420624999986</v>
      </c>
      <c r="D12" s="20">
        <f>IF($D$4="Passes",'Site Conversion'!$D$21,0)</f>
        <v>0</v>
      </c>
      <c r="G12" s="4" t="s">
        <v>47</v>
      </c>
      <c r="H12" s="23">
        <v>1</v>
      </c>
    </row>
    <row r="13" spans="1:9" x14ac:dyDescent="0.35">
      <c r="G13" s="4" t="s">
        <v>26</v>
      </c>
      <c r="H13" s="23">
        <v>0.7</v>
      </c>
    </row>
    <row r="14" spans="1:9" x14ac:dyDescent="0.35">
      <c r="G14" s="4" t="s">
        <v>52</v>
      </c>
      <c r="H14" s="24">
        <v>1.01</v>
      </c>
    </row>
    <row r="38" spans="10:11" x14ac:dyDescent="0.35">
      <c r="J38" t="s">
        <v>56</v>
      </c>
      <c r="K38" s="25" t="s">
        <v>55</v>
      </c>
    </row>
  </sheetData>
  <conditionalFormatting sqref="B4:D4">
    <cfRule type="cellIs" dxfId="1" priority="2" operator="equal">
      <formula>"Fails"</formula>
    </cfRule>
    <cfRule type="cellIs" dxfId="0" priority="1" operator="equal">
      <formula>"Passes"</formula>
    </cfRule>
  </conditionalFormatting>
  <hyperlinks>
    <hyperlink ref="K38" r:id="rId1" xr:uid="{08D8AEAE-24FE-43DB-BD4F-158DD360EFC4}"/>
  </hyperlinks>
  <pageMargins left="0.7" right="0.7" top="0.75" bottom="0.75" header="0.3" footer="0.3"/>
  <pageSetup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8FEC5-D7B7-4F27-922B-B2DD0F704CCB}">
  <dimension ref="A1:D24"/>
  <sheetViews>
    <sheetView showGridLines="0" zoomScaleNormal="100" workbookViewId="0">
      <selection activeCell="A35" sqref="A35"/>
    </sheetView>
  </sheetViews>
  <sheetFormatPr defaultRowHeight="14.5" x14ac:dyDescent="0.35"/>
  <cols>
    <col min="1" max="1" width="22.08984375" customWidth="1"/>
    <col min="2" max="2" width="14.1796875" style="5" bestFit="1" customWidth="1"/>
    <col min="7" max="7" width="22.90625" bestFit="1" customWidth="1"/>
  </cols>
  <sheetData>
    <row r="1" spans="1:3" x14ac:dyDescent="0.35">
      <c r="A1" t="s">
        <v>0</v>
      </c>
    </row>
    <row r="3" spans="1:3" x14ac:dyDescent="0.35">
      <c r="A3" s="3" t="s">
        <v>19</v>
      </c>
    </row>
    <row r="4" spans="1:3" x14ac:dyDescent="0.35">
      <c r="A4" s="2" t="s">
        <v>12</v>
      </c>
      <c r="B4" s="6" t="s">
        <v>13</v>
      </c>
      <c r="C4" s="2" t="s">
        <v>14</v>
      </c>
    </row>
    <row r="5" spans="1:3" ht="16.5" x14ac:dyDescent="0.45">
      <c r="A5" s="2" t="s">
        <v>1</v>
      </c>
      <c r="B5" s="7">
        <f>Capacity*Hours-B9</f>
        <v>833000</v>
      </c>
      <c r="C5" s="1" t="s">
        <v>11</v>
      </c>
    </row>
    <row r="6" spans="1:3" ht="16.5" x14ac:dyDescent="0.45">
      <c r="A6" s="2" t="s">
        <v>44</v>
      </c>
      <c r="B6" s="7">
        <f>H_grid*(1+Line_Loss)</f>
        <v>10063.324999999999</v>
      </c>
      <c r="C6" s="1" t="s">
        <v>15</v>
      </c>
    </row>
    <row r="7" spans="1:3" ht="16.5" x14ac:dyDescent="0.45">
      <c r="A7" s="2" t="s">
        <v>3</v>
      </c>
      <c r="B7" s="7">
        <f>B5*B6</f>
        <v>8382749724.999999</v>
      </c>
      <c r="C7" s="1" t="s">
        <v>16</v>
      </c>
    </row>
    <row r="8" spans="1:3" ht="16.5" x14ac:dyDescent="0.45">
      <c r="A8" s="2" t="s">
        <v>4</v>
      </c>
      <c r="B8" s="7">
        <f>(B7+B10)-B12</f>
        <v>287700743.51851845</v>
      </c>
      <c r="C8" s="1" t="s">
        <v>16</v>
      </c>
    </row>
    <row r="9" spans="1:3" ht="16.5" x14ac:dyDescent="0.45">
      <c r="A9" s="2" t="s">
        <v>6</v>
      </c>
      <c r="B9" s="7">
        <f>Capacity*Hours*E_parasitic</f>
        <v>17000</v>
      </c>
      <c r="C9" s="1" t="s">
        <v>11</v>
      </c>
    </row>
    <row r="10" spans="1:3" ht="16.5" x14ac:dyDescent="0.45">
      <c r="A10" s="2" t="s">
        <v>7</v>
      </c>
      <c r="B10" s="7">
        <f>B11/Boiler_Efficiency</f>
        <v>2646432500</v>
      </c>
      <c r="C10" s="1" t="s">
        <v>16</v>
      </c>
    </row>
    <row r="11" spans="1:3" ht="16.5" x14ac:dyDescent="0.45">
      <c r="A11" s="2" t="s">
        <v>9</v>
      </c>
      <c r="B11" s="8">
        <f>Capacity*(1-Elec_CHP_Efficiency)*B14*Hours*Thermal_Utilization</f>
        <v>2117146000</v>
      </c>
      <c r="C11" s="1" t="s">
        <v>16</v>
      </c>
    </row>
    <row r="12" spans="1:3" ht="16.5" x14ac:dyDescent="0.45">
      <c r="A12" s="2" t="s">
        <v>8</v>
      </c>
      <c r="B12" s="8">
        <f>Capacity*Hours*B14/Elec_CHP_Efficiency</f>
        <v>10741481481.481482</v>
      </c>
      <c r="C12" s="1" t="s">
        <v>16</v>
      </c>
    </row>
    <row r="14" spans="1:3" x14ac:dyDescent="0.35">
      <c r="A14" s="2" t="s">
        <v>17</v>
      </c>
      <c r="B14" s="7">
        <v>3412</v>
      </c>
      <c r="C14" s="1" t="s">
        <v>15</v>
      </c>
    </row>
    <row r="16" spans="1:3" x14ac:dyDescent="0.35">
      <c r="A16" s="3" t="s">
        <v>20</v>
      </c>
    </row>
    <row r="18" spans="1:4" x14ac:dyDescent="0.35">
      <c r="A18" s="1"/>
      <c r="B18" s="6" t="s">
        <v>21</v>
      </c>
      <c r="C18" s="6" t="s">
        <v>22</v>
      </c>
      <c r="D18" s="6" t="s">
        <v>23</v>
      </c>
    </row>
    <row r="19" spans="1:4" x14ac:dyDescent="0.35">
      <c r="A19" s="2" t="s">
        <v>24</v>
      </c>
      <c r="B19" s="7">
        <f>70%*$B$5</f>
        <v>583100</v>
      </c>
      <c r="C19" s="7">
        <f>70%*$B$5</f>
        <v>583100</v>
      </c>
      <c r="D19" s="7">
        <v>0</v>
      </c>
    </row>
    <row r="20" spans="1:4" x14ac:dyDescent="0.35">
      <c r="A20" s="2" t="s">
        <v>53</v>
      </c>
      <c r="B20" s="9">
        <f>(Meas_HHV_Efficiency-65%)*2.5%*100</f>
        <v>0.12499999999999985</v>
      </c>
      <c r="C20" s="7" t="s">
        <v>54</v>
      </c>
      <c r="D20" s="9">
        <f>(Meas_HHV_Efficiency-60%)*2.5%*100</f>
        <v>0.24999999999999997</v>
      </c>
    </row>
    <row r="21" spans="1:4" x14ac:dyDescent="0.35">
      <c r="A21" s="2" t="s">
        <v>25</v>
      </c>
      <c r="B21" s="7">
        <f>$B$10*B20/100000</f>
        <v>3308.040624999996</v>
      </c>
      <c r="C21" s="7">
        <v>0</v>
      </c>
      <c r="D21" s="7">
        <f>$B$10*D20/100000</f>
        <v>6616.0812499999984</v>
      </c>
    </row>
    <row r="22" spans="1:4" x14ac:dyDescent="0.35">
      <c r="B22"/>
    </row>
    <row r="23" spans="1:4" x14ac:dyDescent="0.35">
      <c r="B23"/>
    </row>
    <row r="24" spans="1:4" x14ac:dyDescent="0.35">
      <c r="B24"/>
    </row>
  </sheetData>
  <pageMargins left="0.7" right="0.7" top="0.75" bottom="0.75" header="0.3" footer="0.3"/>
  <pageSetup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31684-55FE-4251-80FE-1ED08CE87E16}">
  <dimension ref="A3:D24"/>
  <sheetViews>
    <sheetView showGridLines="0" workbookViewId="0">
      <selection activeCell="D22" sqref="D22"/>
    </sheetView>
  </sheetViews>
  <sheetFormatPr defaultRowHeight="14.5" x14ac:dyDescent="0.35"/>
  <cols>
    <col min="1" max="1" width="22.08984375" customWidth="1"/>
    <col min="2" max="2" width="13.26953125" style="5" bestFit="1" customWidth="1"/>
    <col min="7" max="7" width="22.90625" bestFit="1" customWidth="1"/>
  </cols>
  <sheetData>
    <row r="3" spans="1:3" x14ac:dyDescent="0.35">
      <c r="A3" s="3" t="s">
        <v>19</v>
      </c>
    </row>
    <row r="4" spans="1:3" x14ac:dyDescent="0.35">
      <c r="A4" s="2" t="s">
        <v>12</v>
      </c>
      <c r="B4" s="6" t="s">
        <v>13</v>
      </c>
      <c r="C4" s="2" t="s">
        <v>14</v>
      </c>
    </row>
    <row r="5" spans="1:3" ht="16.5" x14ac:dyDescent="0.45">
      <c r="A5" s="2" t="s">
        <v>1</v>
      </c>
      <c r="B5" s="7">
        <f>Capacity*Hours-B9</f>
        <v>833000</v>
      </c>
      <c r="C5" s="1" t="s">
        <v>11</v>
      </c>
    </row>
    <row r="6" spans="1:3" ht="16.5" x14ac:dyDescent="0.45">
      <c r="A6" s="2" t="s">
        <v>44</v>
      </c>
      <c r="B6" s="7">
        <f>H_grid*(1+Line_Loss)</f>
        <v>10063.324999999999</v>
      </c>
      <c r="C6" s="1" t="s">
        <v>15</v>
      </c>
    </row>
    <row r="7" spans="1:3" ht="16.5" x14ac:dyDescent="0.45">
      <c r="A7" s="2" t="s">
        <v>3</v>
      </c>
      <c r="B7" s="7">
        <f>B5*B6</f>
        <v>8382749724.999999</v>
      </c>
      <c r="C7" s="1" t="s">
        <v>16</v>
      </c>
    </row>
    <row r="8" spans="1:3" ht="16.5" x14ac:dyDescent="0.45">
      <c r="A8" s="2" t="s">
        <v>4</v>
      </c>
      <c r="B8" s="7">
        <f>(B7+B10)-B12</f>
        <v>287700743.51851845</v>
      </c>
      <c r="C8" s="1" t="s">
        <v>16</v>
      </c>
    </row>
    <row r="9" spans="1:3" ht="16.5" x14ac:dyDescent="0.45">
      <c r="A9" s="2" t="s">
        <v>6</v>
      </c>
      <c r="B9" s="7">
        <f>Capacity*Hours*E_parasitic</f>
        <v>17000</v>
      </c>
      <c r="C9" s="1" t="s">
        <v>11</v>
      </c>
    </row>
    <row r="10" spans="1:3" ht="16.5" x14ac:dyDescent="0.45">
      <c r="A10" s="2" t="s">
        <v>7</v>
      </c>
      <c r="B10" s="7">
        <f>B11/Boiler_Efficiency</f>
        <v>2646432500</v>
      </c>
      <c r="C10" s="1" t="s">
        <v>16</v>
      </c>
    </row>
    <row r="11" spans="1:3" ht="16.5" x14ac:dyDescent="0.45">
      <c r="A11" s="2" t="s">
        <v>9</v>
      </c>
      <c r="B11" s="8">
        <f>Capacity*(1-Elec_CHP_Efficiency)*B14*Hours*Thermal_Utilization</f>
        <v>2117146000</v>
      </c>
      <c r="C11" s="1" t="s">
        <v>16</v>
      </c>
    </row>
    <row r="12" spans="1:3" ht="16.5" x14ac:dyDescent="0.45">
      <c r="A12" s="2" t="s">
        <v>8</v>
      </c>
      <c r="B12" s="8">
        <f>Capacity*Hours*B14/Elec_CHP_Efficiency</f>
        <v>10741481481.481482</v>
      </c>
      <c r="C12" s="1" t="s">
        <v>16</v>
      </c>
    </row>
    <row r="14" spans="1:3" x14ac:dyDescent="0.35">
      <c r="A14" s="2" t="s">
        <v>17</v>
      </c>
      <c r="B14" s="7">
        <v>3412</v>
      </c>
      <c r="C14" s="1" t="s">
        <v>15</v>
      </c>
    </row>
    <row r="16" spans="1:3" x14ac:dyDescent="0.35">
      <c r="A16" s="3" t="s">
        <v>27</v>
      </c>
    </row>
    <row r="18" spans="1:4" x14ac:dyDescent="0.35">
      <c r="A18" s="1"/>
      <c r="B18" s="6" t="s">
        <v>21</v>
      </c>
      <c r="C18" s="6" t="s">
        <v>22</v>
      </c>
      <c r="D18" s="6" t="s">
        <v>23</v>
      </c>
    </row>
    <row r="19" spans="1:4" x14ac:dyDescent="0.35">
      <c r="A19" s="2" t="s">
        <v>24</v>
      </c>
      <c r="B19" s="7">
        <f>70%*$B$5*$B$6/$B$14</f>
        <v>1719790.3890679951</v>
      </c>
      <c r="C19" s="7">
        <f>70%*$B$5*$B$6/$B$14</f>
        <v>1719790.3890679951</v>
      </c>
      <c r="D19" s="7">
        <v>0</v>
      </c>
    </row>
    <row r="20" spans="1:4" x14ac:dyDescent="0.35">
      <c r="A20" s="2" t="s">
        <v>53</v>
      </c>
      <c r="B20" s="9">
        <f>(Meas_HHV_Efficiency-65%)*2.5%*100</f>
        <v>0.12499999999999985</v>
      </c>
      <c r="C20" s="7" t="s">
        <v>54</v>
      </c>
      <c r="D20" s="9">
        <f>(Meas_HHV_Efficiency-60%)*2.5%*100</f>
        <v>0.24999999999999997</v>
      </c>
    </row>
    <row r="21" spans="1:4" x14ac:dyDescent="0.35">
      <c r="A21" s="2" t="s">
        <v>25</v>
      </c>
      <c r="B21" s="7">
        <f>B20* ($B$10)/100000*Summary!$H$14</f>
        <v>3341.1210312499961</v>
      </c>
      <c r="C21" s="7">
        <v>0</v>
      </c>
      <c r="D21" s="7">
        <f>D20*$B$10/100000*Summary!H14</f>
        <v>6682.2420624999986</v>
      </c>
    </row>
    <row r="22" spans="1:4" x14ac:dyDescent="0.35">
      <c r="B22"/>
    </row>
    <row r="23" spans="1:4" x14ac:dyDescent="0.35">
      <c r="B23"/>
    </row>
    <row r="24" spans="1:4" x14ac:dyDescent="0.35">
      <c r="B24"/>
    </row>
  </sheetData>
  <pageMargins left="0.7" right="0.7" top="0.75" bottom="0.75" header="0.3" footer="0.3"/>
  <pageSetup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689A8-C3CC-4E4C-98F3-432E106E2A02}">
  <dimension ref="A1:D24"/>
  <sheetViews>
    <sheetView showGridLines="0" zoomScale="85" zoomScaleNormal="85" workbookViewId="0">
      <selection activeCell="B20" sqref="B20"/>
    </sheetView>
  </sheetViews>
  <sheetFormatPr defaultRowHeight="14.5" x14ac:dyDescent="0.35"/>
  <cols>
    <col min="1" max="1" width="22.08984375" customWidth="1"/>
    <col min="2" max="2" width="17.81640625" style="5" customWidth="1"/>
    <col min="7" max="7" width="22.90625" bestFit="1" customWidth="1"/>
  </cols>
  <sheetData>
    <row r="1" spans="1:3" x14ac:dyDescent="0.35">
      <c r="A1" t="s">
        <v>0</v>
      </c>
    </row>
    <row r="3" spans="1:3" x14ac:dyDescent="0.35">
      <c r="A3" s="3" t="s">
        <v>29</v>
      </c>
    </row>
    <row r="4" spans="1:3" x14ac:dyDescent="0.35">
      <c r="A4" s="2" t="s">
        <v>12</v>
      </c>
      <c r="B4" s="6" t="s">
        <v>13</v>
      </c>
      <c r="C4" s="2" t="s">
        <v>14</v>
      </c>
    </row>
    <row r="5" spans="1:3" ht="16.5" x14ac:dyDescent="0.45">
      <c r="A5" s="2" t="s">
        <v>1</v>
      </c>
      <c r="B5" s="7">
        <f>Capacity*Hours-B9</f>
        <v>833000</v>
      </c>
      <c r="C5" s="1" t="s">
        <v>11</v>
      </c>
    </row>
    <row r="6" spans="1:3" ht="16.5" x14ac:dyDescent="0.45">
      <c r="A6" s="2" t="s">
        <v>2</v>
      </c>
      <c r="B6" s="26">
        <v>3412</v>
      </c>
      <c r="C6" s="1" t="s">
        <v>15</v>
      </c>
    </row>
    <row r="7" spans="1:3" ht="16.5" x14ac:dyDescent="0.45">
      <c r="A7" s="2" t="s">
        <v>3</v>
      </c>
      <c r="B7" s="7">
        <f>B5*B6</f>
        <v>2842196000</v>
      </c>
      <c r="C7" s="1" t="s">
        <v>16</v>
      </c>
    </row>
    <row r="8" spans="1:3" ht="16.5" x14ac:dyDescent="0.45">
      <c r="A8" s="2" t="s">
        <v>4</v>
      </c>
      <c r="B8" s="7">
        <f>(B7+B10)-B12</f>
        <v>-5252852981.4814816</v>
      </c>
      <c r="C8" s="1" t="s">
        <v>16</v>
      </c>
    </row>
    <row r="9" spans="1:3" ht="16.5" x14ac:dyDescent="0.45">
      <c r="A9" s="2" t="s">
        <v>6</v>
      </c>
      <c r="B9" s="7">
        <f>Capacity*Hours*E_parasitic</f>
        <v>17000</v>
      </c>
      <c r="C9" s="1" t="s">
        <v>11</v>
      </c>
    </row>
    <row r="10" spans="1:3" ht="16.5" x14ac:dyDescent="0.45">
      <c r="A10" s="2" t="s">
        <v>7</v>
      </c>
      <c r="B10" s="7">
        <f>B11/Boiler_Efficiency</f>
        <v>2646432500</v>
      </c>
      <c r="C10" s="1" t="s">
        <v>16</v>
      </c>
    </row>
    <row r="11" spans="1:3" ht="16.5" x14ac:dyDescent="0.45">
      <c r="A11" s="2" t="s">
        <v>9</v>
      </c>
      <c r="B11" s="8">
        <f>Capacity*(1-Elec_CHP_Efficiency)*B14*Hours*Thermal_Utilization</f>
        <v>2117146000</v>
      </c>
      <c r="C11" s="1" t="s">
        <v>16</v>
      </c>
    </row>
    <row r="12" spans="1:3" ht="16.5" x14ac:dyDescent="0.45">
      <c r="A12" s="2" t="s">
        <v>8</v>
      </c>
      <c r="B12" s="8">
        <f>Capacity*Hours*B14/Elec_CHP_Efficiency</f>
        <v>10741481481.481482</v>
      </c>
      <c r="C12" s="1" t="s">
        <v>16</v>
      </c>
    </row>
    <row r="14" spans="1:3" x14ac:dyDescent="0.35">
      <c r="A14" s="2" t="s">
        <v>17</v>
      </c>
      <c r="B14" s="7">
        <v>3412</v>
      </c>
      <c r="C14" s="1" t="s">
        <v>15</v>
      </c>
    </row>
    <row r="15" spans="1:3" x14ac:dyDescent="0.35">
      <c r="B15"/>
    </row>
    <row r="16" spans="1:3" x14ac:dyDescent="0.35">
      <c r="A16" s="3" t="s">
        <v>28</v>
      </c>
    </row>
    <row r="18" spans="1:4" x14ac:dyDescent="0.35">
      <c r="A18" s="1"/>
      <c r="B18" s="6" t="s">
        <v>21</v>
      </c>
      <c r="C18" s="6" t="s">
        <v>22</v>
      </c>
      <c r="D18" s="6" t="s">
        <v>23</v>
      </c>
    </row>
    <row r="19" spans="1:4" x14ac:dyDescent="0.35">
      <c r="A19" s="2" t="s">
        <v>24</v>
      </c>
      <c r="B19" s="7">
        <f>70%*$B$5</f>
        <v>583100</v>
      </c>
      <c r="C19" s="7">
        <f>70%*$B$5</f>
        <v>583100</v>
      </c>
      <c r="D19" s="7">
        <v>0</v>
      </c>
    </row>
    <row r="20" spans="1:4" x14ac:dyDescent="0.35">
      <c r="A20" s="2" t="s">
        <v>53</v>
      </c>
      <c r="B20" s="9">
        <f>(Meas_HHV_Efficiency-65%)*2.5%*100</f>
        <v>0.12499999999999985</v>
      </c>
      <c r="C20" s="7" t="s">
        <v>54</v>
      </c>
      <c r="D20" s="9">
        <f>(Meas_HHV_Efficiency-60%)*2.5%*100</f>
        <v>0.24999999999999997</v>
      </c>
    </row>
    <row r="21" spans="1:4" x14ac:dyDescent="0.35">
      <c r="A21" s="2" t="s">
        <v>25</v>
      </c>
      <c r="B21" s="7">
        <f>$B$10*B20/100000</f>
        <v>3308.040624999996</v>
      </c>
      <c r="C21" s="7">
        <v>0</v>
      </c>
      <c r="D21" s="7">
        <f>$B$10*D20/100000</f>
        <v>6616.0812499999984</v>
      </c>
    </row>
    <row r="22" spans="1:4" x14ac:dyDescent="0.35">
      <c r="B22"/>
    </row>
    <row r="23" spans="1:4" x14ac:dyDescent="0.35">
      <c r="B23"/>
    </row>
    <row r="24" spans="1:4" x14ac:dyDescent="0.35">
      <c r="B24"/>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10</vt:i4>
      </vt:variant>
    </vt:vector>
  </HeadingPairs>
  <TitlesOfParts>
    <vt:vector size="14" baseType="lpstr">
      <vt:lpstr>Summary</vt:lpstr>
      <vt:lpstr>Current TRM</vt:lpstr>
      <vt:lpstr>Source Conversion</vt:lpstr>
      <vt:lpstr>Site Conversion</vt:lpstr>
      <vt:lpstr>Boiler_Efficiency</vt:lpstr>
      <vt:lpstr>Capacity</vt:lpstr>
      <vt:lpstr>E_parasitic</vt:lpstr>
      <vt:lpstr>Elec_CHP_Efficiency</vt:lpstr>
      <vt:lpstr>H_grid</vt:lpstr>
      <vt:lpstr>Hours</vt:lpstr>
      <vt:lpstr>Line_Loss</vt:lpstr>
      <vt:lpstr>Meas_HHV_Efficiency</vt:lpstr>
      <vt:lpstr>Thermal_CHP_Efficiency</vt:lpstr>
      <vt:lpstr>Thermal_Utilization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 Berry</dc:creator>
  <cp:lastModifiedBy>CJ Consulting</cp:lastModifiedBy>
  <dcterms:created xsi:type="dcterms:W3CDTF">2021-05-07T14:00:03Z</dcterms:created>
  <dcterms:modified xsi:type="dcterms:W3CDTF">2021-05-24T14:39:51Z</dcterms:modified>
</cp:coreProperties>
</file>