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Ameren/Ameren IL 2018/"/>
    </mc:Choice>
  </mc:AlternateContent>
  <xr:revisionPtr revIDLastSave="0" documentId="8_{D1E3DD59-CF87-4673-8F46-B0B15D125F77}" xr6:coauthVersionLast="45" xr6:coauthVersionMax="45" xr10:uidLastSave="{00000000-0000-0000-0000-000000000000}"/>
  <bookViews>
    <workbookView xWindow="-110" yWindow="-110" windowWidth="19420" windowHeight="10420" tabRatio="759" xr2:uid="{00000000-000D-0000-FFFF-FFFF00000000}"/>
  </bookViews>
  <sheets>
    <sheet name="2018 Electric EM&amp;V Tables" sheetId="26" r:id="rId1"/>
    <sheet name="2018 Gas EM&amp;V Tables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7" i="26" l="1"/>
  <c r="J27" i="26"/>
  <c r="I27" i="26"/>
  <c r="E27" i="26"/>
  <c r="F27" i="26"/>
  <c r="H27" i="26"/>
  <c r="F25" i="20"/>
  <c r="H11" i="20" l="1"/>
  <c r="H9" i="20"/>
  <c r="H8" i="20"/>
  <c r="H10" i="20"/>
  <c r="F9" i="20"/>
  <c r="C9" i="20"/>
  <c r="C8" i="20"/>
  <c r="C10" i="20"/>
  <c r="F8" i="20" l="1"/>
  <c r="E8" i="20" s="1"/>
  <c r="E9" i="20"/>
  <c r="F10" i="20"/>
  <c r="E10" i="20" s="1"/>
  <c r="G9" i="26" l="1"/>
  <c r="F9" i="26" s="1"/>
  <c r="C9" i="26"/>
  <c r="G8" i="26" l="1"/>
  <c r="F8" i="26" s="1"/>
  <c r="G10" i="26"/>
  <c r="F10" i="26" s="1"/>
  <c r="C10" i="26"/>
  <c r="C8" i="26"/>
  <c r="H13" i="20" l="1"/>
  <c r="H14" i="20"/>
  <c r="H16" i="20"/>
  <c r="H7" i="20" l="1"/>
  <c r="H12" i="20"/>
  <c r="I8" i="20"/>
  <c r="H17" i="20"/>
  <c r="J8" i="20" l="1"/>
  <c r="G25" i="20" l="1"/>
  <c r="F12" i="20"/>
  <c r="E12" i="20" s="1"/>
  <c r="F13" i="20"/>
  <c r="E13" i="20" s="1"/>
  <c r="F11" i="20"/>
  <c r="E11" i="20" s="1"/>
  <c r="F14" i="20"/>
  <c r="E14" i="20" s="1"/>
  <c r="F15" i="20"/>
  <c r="E15" i="20" s="1"/>
  <c r="F16" i="20"/>
  <c r="E16" i="20" s="1"/>
  <c r="B25" i="20" l="1"/>
  <c r="D25" i="20"/>
  <c r="O25" i="20" s="1"/>
  <c r="C25" i="20"/>
  <c r="C12" i="20"/>
  <c r="C13" i="20"/>
  <c r="C15" i="20"/>
  <c r="C17" i="20"/>
  <c r="F17" i="20"/>
  <c r="E17" i="20" s="1"/>
  <c r="C14" i="20"/>
  <c r="C11" i="20"/>
  <c r="C16" i="20"/>
  <c r="C18" i="20"/>
  <c r="F18" i="20"/>
  <c r="L8" i="26" l="1"/>
  <c r="G15" i="26"/>
  <c r="C11" i="26"/>
  <c r="C14" i="26"/>
  <c r="K8" i="26" l="1"/>
  <c r="C13" i="26"/>
  <c r="G16" i="26"/>
  <c r="C17" i="26"/>
  <c r="C18" i="26"/>
  <c r="G12" i="26"/>
  <c r="C12" i="26"/>
  <c r="C19" i="26"/>
  <c r="G17" i="26"/>
  <c r="C16" i="26"/>
  <c r="G14" i="26"/>
  <c r="C15" i="26"/>
  <c r="G13" i="26"/>
  <c r="G11" i="26"/>
  <c r="G18" i="26"/>
  <c r="G19" i="26"/>
  <c r="L23" i="26" l="1"/>
  <c r="L24" i="26"/>
  <c r="L25" i="26"/>
  <c r="L27" i="26" l="1"/>
  <c r="K23" i="26"/>
  <c r="K24" i="26"/>
  <c r="K25" i="26"/>
  <c r="F23" i="26"/>
  <c r="F24" i="26"/>
  <c r="F25" i="26"/>
  <c r="F22" i="26"/>
  <c r="B27" i="26" l="1"/>
  <c r="D27" i="26"/>
  <c r="C25" i="26"/>
  <c r="C24" i="26"/>
  <c r="C23" i="26"/>
  <c r="K22" i="26"/>
  <c r="L22" i="26"/>
  <c r="C22" i="26"/>
  <c r="F12" i="26"/>
  <c r="K19" i="26"/>
  <c r="L18" i="26"/>
  <c r="K18" i="26"/>
  <c r="F18" i="26"/>
  <c r="K17" i="26"/>
  <c r="L16" i="26"/>
  <c r="K16" i="26"/>
  <c r="F16" i="26"/>
  <c r="K15" i="26"/>
  <c r="K14" i="26"/>
  <c r="L7" i="26"/>
  <c r="K7" i="26"/>
  <c r="G7" i="26"/>
  <c r="F7" i="26" s="1"/>
  <c r="C7" i="26"/>
  <c r="C27" i="26" l="1"/>
  <c r="K27" i="26"/>
  <c r="G27" i="26"/>
  <c r="L19" i="26"/>
  <c r="F19" i="26"/>
  <c r="F13" i="26"/>
  <c r="F11" i="26"/>
  <c r="L14" i="26"/>
  <c r="F14" i="26"/>
  <c r="L17" i="26"/>
  <c r="F17" i="26"/>
  <c r="L15" i="26"/>
  <c r="F15" i="26"/>
  <c r="H22" i="20" l="1"/>
  <c r="H23" i="20"/>
  <c r="H21" i="20"/>
  <c r="H18" i="20"/>
  <c r="H25" i="20" s="1"/>
  <c r="E18" i="20" l="1"/>
  <c r="F23" i="20"/>
  <c r="E23" i="20"/>
  <c r="C23" i="20"/>
  <c r="F22" i="20"/>
  <c r="E22" i="20"/>
  <c r="C22" i="20"/>
  <c r="F21" i="20"/>
  <c r="E21" i="20"/>
  <c r="C21" i="20"/>
  <c r="I17" i="20"/>
  <c r="I15" i="20"/>
  <c r="I14" i="20"/>
  <c r="I7" i="20"/>
  <c r="F7" i="20"/>
  <c r="C7" i="20"/>
  <c r="E7" i="20" l="1"/>
  <c r="E25" i="20" s="1"/>
  <c r="J17" i="20"/>
  <c r="J14" i="20"/>
  <c r="J16" i="20"/>
  <c r="J21" i="20"/>
  <c r="J23" i="20"/>
  <c r="J22" i="20"/>
  <c r="J15" i="20"/>
  <c r="J18" i="20"/>
  <c r="I21" i="20"/>
  <c r="I22" i="20"/>
  <c r="I23" i="20"/>
  <c r="J7" i="20"/>
  <c r="I16" i="20"/>
  <c r="I18" i="20"/>
  <c r="I25" i="20" l="1"/>
  <c r="J25" i="20"/>
</calcChain>
</file>

<file path=xl/sharedStrings.xml><?xml version="1.0" encoding="utf-8"?>
<sst xmlns="http://schemas.openxmlformats.org/spreadsheetml/2006/main" count="184" uniqueCount="70">
  <si>
    <t>Business Programs</t>
  </si>
  <si>
    <t>Residential Programs</t>
  </si>
  <si>
    <t>%</t>
  </si>
  <si>
    <t>$</t>
  </si>
  <si>
    <t>MW</t>
  </si>
  <si>
    <t>Years</t>
  </si>
  <si>
    <t>Units Definition</t>
  </si>
  <si>
    <t># Units</t>
  </si>
  <si>
    <t>Net-to-Gross Ratio</t>
  </si>
  <si>
    <t>Program Costs</t>
  </si>
  <si>
    <t>First Year Cost per Lifetime Savings</t>
  </si>
  <si>
    <t>First Year Cost per First Year Annual Savings</t>
  </si>
  <si>
    <t>Lifetime Savings</t>
  </si>
  <si>
    <t>First Year Peak Demand Savings</t>
  </si>
  <si>
    <t>First Year Annual Savings</t>
  </si>
  <si>
    <t>Net-to-Gross 
Ratio</t>
  </si>
  <si>
    <t>First Year Annual Energy Savings</t>
  </si>
  <si>
    <t>Weighted Average Measure Life</t>
  </si>
  <si>
    <t>Participation</t>
  </si>
  <si>
    <t>Evaluation Estimate (Where Available)</t>
  </si>
  <si>
    <t>Actual</t>
  </si>
  <si>
    <t>Realization Rate</t>
  </si>
  <si>
    <t>Ex Ante Gross</t>
  </si>
  <si>
    <t>Participants</t>
  </si>
  <si>
    <t>Projects</t>
  </si>
  <si>
    <t>Deemed / Used</t>
  </si>
  <si>
    <t>Custom</t>
  </si>
  <si>
    <t>Standard</t>
  </si>
  <si>
    <t>Verified Gross</t>
  </si>
  <si>
    <t>Energy Savings 
(Ex Ante Gross / Verified Gross)</t>
  </si>
  <si>
    <t>MWh</t>
  </si>
  <si>
    <t>$/MWh</t>
  </si>
  <si>
    <t>Residential Program</t>
  </si>
  <si>
    <t>AIC 2018 Initiatives</t>
  </si>
  <si>
    <t>Business Program</t>
  </si>
  <si>
    <t>Streetlighting</t>
  </si>
  <si>
    <t>Retro-Commissioning</t>
  </si>
  <si>
    <t>Verified Net</t>
  </si>
  <si>
    <t>Retail Products</t>
  </si>
  <si>
    <t>Public Housing</t>
  </si>
  <si>
    <t>Behavioral Modification</t>
  </si>
  <si>
    <t>Appliance Recycling</t>
  </si>
  <si>
    <t>Direct Distribution of Efficient Products</t>
  </si>
  <si>
    <t>Smart Savers</t>
  </si>
  <si>
    <t>DCEO New Construction Commitments</t>
  </si>
  <si>
    <t>Multifamily</t>
  </si>
  <si>
    <t>HVAC</t>
  </si>
  <si>
    <t>Therms</t>
  </si>
  <si>
    <t>$/Therm</t>
  </si>
  <si>
    <t>2018 Detailed Verified Savings Results - Electric</t>
  </si>
  <si>
    <t>2018 Detailed Verified Savings Results - Gas</t>
  </si>
  <si>
    <t>Advanced thermostats</t>
  </si>
  <si>
    <t>Customers treated</t>
  </si>
  <si>
    <t>Products rebated</t>
  </si>
  <si>
    <t>Projects completed</t>
  </si>
  <si>
    <t>Tenant units</t>
  </si>
  <si>
    <t>Measures distributed</t>
  </si>
  <si>
    <t>No 2018 research</t>
  </si>
  <si>
    <t>Various</t>
  </si>
  <si>
    <t>N.A.</t>
  </si>
  <si>
    <t>Notes</t>
  </si>
  <si>
    <t>• Savings presented reflect actual savings achieved by the programs and do not reflect the Future Energy Jobs Act-allowed conversion of alternate fuels to MWh.
• If the conversion had been included, it would subtract 428,888 in verified net therms from the Income Qualified Initiative and 31,226 in verified net therms from Smart Savers, for a total of -460,114 in verified net therm savings as compared to the totals presented here.
• Program costs presented in the "Portfolio Total" row include unallocated portfolio-level administrative costs and therefore are in excess of the sums of the individual rows.</t>
  </si>
  <si>
    <t>• Savings presented reflect actual savings achieved by the programs and do not reflect the Future Energy Jobs Act-allowed conversion of alternate fuels to MWh.
• If the conversion had been included, it would add an additional 12,751 in verified net MWh to the Income Qualified Initiative and 915 in verified net MWh to Smart Savers, for a total of 13,486 verified net MWh in converted savings as compared to the totals presented here.
• Program costs presented in the "Portfolio Total" row include unallocated portfolio-level administrative costs and therefore are in excess of the sums of the individual rows.</t>
  </si>
  <si>
    <t>Portfolio Total</t>
  </si>
  <si>
    <t>Income Qualified - Community Kits</t>
  </si>
  <si>
    <t>Income Qualified - Multifamily</t>
  </si>
  <si>
    <t>Income Qualified - CAA</t>
  </si>
  <si>
    <t>Income Qualified - Moderate Income</t>
  </si>
  <si>
    <t>Kits distributed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</si>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</sst>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00"/>
    <numFmt numFmtId="168" formatCode="#,##0.000"/>
  </numFmts>
  <fonts count="12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Franklin Gothic Medium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sz val="10"/>
      <color rgb="FF000000"/>
      <name val="Franklin Gothic Book"/>
      <family val="2"/>
    </font>
    <font>
      <sz val="10"/>
      <color theme="0"/>
      <name val="Franklin Gothic Medium"/>
      <family val="2"/>
    </font>
    <font>
      <sz val="11"/>
      <name val="Franklin Gothic Book"/>
      <family val="2"/>
      <scheme val="minor"/>
    </font>
    <font>
      <sz val="11"/>
      <color rgb="FF00000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3572"/>
        <bgColor indexed="64"/>
      </patternFill>
    </fill>
    <fill>
      <patternFill patternType="lightUp">
        <fgColor theme="6"/>
      </patternFill>
    </fill>
  </fills>
  <borders count="15">
    <border>
      <left/>
      <right/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/>
      <right/>
      <top/>
      <bottom style="thin">
        <color rgb="FF4D4D4F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rgb="FF4D4D4F"/>
      </right>
      <top style="thin">
        <color theme="6"/>
      </top>
      <bottom/>
      <diagonal/>
    </border>
    <border>
      <left style="thin">
        <color theme="6"/>
      </left>
      <right style="thin">
        <color rgb="FF4D4D4F"/>
      </right>
      <top/>
      <bottom/>
      <diagonal/>
    </border>
    <border>
      <left style="thin">
        <color theme="6"/>
      </left>
      <right style="thin">
        <color rgb="FF4D4D4F"/>
      </right>
      <top/>
      <bottom style="thin">
        <color theme="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9" fontId="2" fillId="0" borderId="0" xfId="3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164" fontId="6" fillId="4" borderId="2" xfId="1" applyNumberFormat="1" applyFont="1" applyFill="1" applyBorder="1" applyAlignment="1">
      <alignment vertical="center"/>
    </xf>
    <xf numFmtId="2" fontId="6" fillId="0" borderId="2" xfId="0" quotePrefix="1" applyNumberFormat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44" fontId="6" fillId="0" borderId="2" xfId="2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/>
    </xf>
    <xf numFmtId="44" fontId="6" fillId="0" borderId="2" xfId="2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6" fillId="0" borderId="2" xfId="1" applyNumberFormat="1" applyFont="1" applyBorder="1" applyAlignment="1">
      <alignment vertical="center"/>
    </xf>
    <xf numFmtId="44" fontId="6" fillId="0" borderId="2" xfId="2" applyFont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7" fontId="6" fillId="0" borderId="2" xfId="3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166" fontId="6" fillId="0" borderId="3" xfId="2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167" fontId="6" fillId="0" borderId="2" xfId="3" applyNumberFormat="1" applyFont="1" applyFill="1" applyBorder="1" applyAlignment="1">
      <alignment horizontal="right" vertical="center"/>
    </xf>
    <xf numFmtId="167" fontId="6" fillId="2" borderId="2" xfId="0" applyNumberFormat="1" applyFont="1" applyFill="1" applyBorder="1" applyAlignment="1">
      <alignment vertical="center" wrapText="1"/>
    </xf>
    <xf numFmtId="167" fontId="5" fillId="3" borderId="4" xfId="0" applyNumberFormat="1" applyFont="1" applyFill="1" applyBorder="1" applyAlignment="1">
      <alignment vertical="center"/>
    </xf>
    <xf numFmtId="166" fontId="6" fillId="0" borderId="2" xfId="2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9" fontId="6" fillId="0" borderId="2" xfId="3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/>
    <xf numFmtId="0" fontId="11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9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7" fontId="5" fillId="0" borderId="2" xfId="3" applyNumberFormat="1" applyFont="1" applyFill="1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44" fontId="5" fillId="0" borderId="2" xfId="2" applyFont="1" applyBorder="1" applyAlignment="1">
      <alignment vertical="center"/>
    </xf>
    <xf numFmtId="166" fontId="5" fillId="0" borderId="3" xfId="2" applyNumberFormat="1" applyFont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 wrapText="1"/>
    </xf>
    <xf numFmtId="165" fontId="5" fillId="0" borderId="2" xfId="0" applyNumberFormat="1" applyFont="1" applyBorder="1" applyAlignment="1">
      <alignment vertical="center"/>
    </xf>
    <xf numFmtId="166" fontId="5" fillId="0" borderId="2" xfId="2" applyNumberFormat="1" applyFont="1" applyBorder="1" applyAlignment="1">
      <alignment vertical="center"/>
    </xf>
    <xf numFmtId="168" fontId="5" fillId="0" borderId="2" xfId="0" applyNumberFormat="1" applyFont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166" fontId="6" fillId="0" borderId="12" xfId="2" applyNumberFormat="1" applyFont="1" applyBorder="1" applyAlignment="1">
      <alignment horizontal="center" vertical="center"/>
    </xf>
    <xf numFmtId="166" fontId="6" fillId="0" borderId="13" xfId="2" applyNumberFormat="1" applyFont="1" applyBorder="1" applyAlignment="1">
      <alignment horizontal="center" vertical="center"/>
    </xf>
    <xf numFmtId="166" fontId="6" fillId="0" borderId="14" xfId="2" applyNumberFormat="1" applyFont="1" applyBorder="1" applyAlignment="1">
      <alignment horizontal="center" vertical="center"/>
    </xf>
    <xf numFmtId="44" fontId="6" fillId="0" borderId="10" xfId="2" applyNumberFormat="1" applyFont="1" applyBorder="1" applyAlignment="1">
      <alignment horizontal="center" vertical="center"/>
    </xf>
    <xf numFmtId="44" fontId="6" fillId="0" borderId="11" xfId="2" applyNumberFormat="1" applyFont="1" applyBorder="1" applyAlignment="1">
      <alignment horizontal="center" vertical="center"/>
    </xf>
    <xf numFmtId="44" fontId="6" fillId="0" borderId="6" xfId="2" applyNumberFormat="1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6" fontId="6" fillId="0" borderId="10" xfId="2" applyNumberFormat="1" applyFont="1" applyBorder="1" applyAlignment="1">
      <alignment horizontal="center" vertical="center"/>
    </xf>
    <xf numFmtId="166" fontId="6" fillId="0" borderId="11" xfId="2" applyNumberFormat="1" applyFont="1" applyBorder="1" applyAlignment="1">
      <alignment horizontal="center" vertical="center"/>
    </xf>
    <xf numFmtId="166" fontId="6" fillId="0" borderId="6" xfId="2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pinion Dynamics">
  <a:themeElements>
    <a:clrScheme name="Custom 4">
      <a:dk1>
        <a:sysClr val="windowText" lastClr="000000"/>
      </a:dk1>
      <a:lt1>
        <a:srgbClr val="FFFFFF"/>
      </a:lt1>
      <a:dk2>
        <a:srgbClr val="053572"/>
      </a:dk2>
      <a:lt2>
        <a:srgbClr val="FFFFFF"/>
      </a:lt2>
      <a:accent1>
        <a:srgbClr val="053572"/>
      </a:accent1>
      <a:accent2>
        <a:srgbClr val="1295D8"/>
      </a:accent2>
      <a:accent3>
        <a:srgbClr val="4D4D4F"/>
      </a:accent3>
      <a:accent4>
        <a:srgbClr val="0069B6"/>
      </a:accent4>
      <a:accent5>
        <a:srgbClr val="64B3E8"/>
      </a:accent5>
      <a:accent6>
        <a:srgbClr val="696969"/>
      </a:accent6>
      <a:hlink>
        <a:srgbClr val="FF6C2F"/>
      </a:hlink>
      <a:folHlink>
        <a:srgbClr val="FFB511"/>
      </a:folHlink>
    </a:clrScheme>
    <a:fontScheme name="Custom 1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1FE7-C86D-4F4F-8815-E34AAA268369}">
  <dimension ref="A1:Q86"/>
  <sheetViews>
    <sheetView tabSelected="1" zoomScale="75" zoomScaleNormal="75" workbookViewId="0">
      <pane xSplit="1" topLeftCell="B1" activePane="topRight" state="frozen"/>
      <selection pane="topRight" activeCell="E15" sqref="E15"/>
    </sheetView>
  </sheetViews>
  <sheetFormatPr defaultColWidth="9.23046875" defaultRowHeight="15" x14ac:dyDescent="0.4"/>
  <cols>
    <col min="1" max="1" width="28.765625" style="1" customWidth="1"/>
    <col min="2" max="15" width="13.765625" style="1" customWidth="1"/>
    <col min="16" max="16" width="17.765625" style="1" customWidth="1"/>
    <col min="17" max="17" width="13.765625" style="1" customWidth="1"/>
    <col min="18" max="16384" width="9.23046875" style="3"/>
  </cols>
  <sheetData>
    <row r="1" spans="1:17" x14ac:dyDescent="0.4">
      <c r="A1" s="44" t="s">
        <v>49</v>
      </c>
      <c r="B1" s="4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4">
      <c r="A2" s="45"/>
      <c r="B2" s="4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5" x14ac:dyDescent="0.4">
      <c r="A3" s="61" t="s">
        <v>33</v>
      </c>
      <c r="B3" s="28" t="s">
        <v>22</v>
      </c>
      <c r="C3" s="28" t="s">
        <v>21</v>
      </c>
      <c r="D3" s="60" t="s">
        <v>28</v>
      </c>
      <c r="E3" s="60"/>
      <c r="F3" s="60"/>
      <c r="G3" s="28" t="s">
        <v>25</v>
      </c>
      <c r="H3" s="60" t="s">
        <v>37</v>
      </c>
      <c r="I3" s="60"/>
      <c r="J3" s="60"/>
      <c r="K3" s="60"/>
      <c r="L3" s="60"/>
      <c r="M3" s="27" t="s">
        <v>20</v>
      </c>
      <c r="N3" s="28" t="s">
        <v>19</v>
      </c>
      <c r="O3" s="60" t="s">
        <v>18</v>
      </c>
      <c r="P3" s="60"/>
      <c r="Q3" s="28" t="s">
        <v>17</v>
      </c>
    </row>
    <row r="4" spans="1:17" ht="45" x14ac:dyDescent="0.4">
      <c r="A4" s="61"/>
      <c r="B4" s="28" t="s">
        <v>16</v>
      </c>
      <c r="C4" s="28" t="s">
        <v>29</v>
      </c>
      <c r="D4" s="28" t="s">
        <v>16</v>
      </c>
      <c r="E4" s="28" t="s">
        <v>13</v>
      </c>
      <c r="F4" s="28" t="s">
        <v>12</v>
      </c>
      <c r="G4" s="28" t="s">
        <v>15</v>
      </c>
      <c r="H4" s="28" t="s">
        <v>14</v>
      </c>
      <c r="I4" s="28" t="s">
        <v>13</v>
      </c>
      <c r="J4" s="28" t="s">
        <v>12</v>
      </c>
      <c r="K4" s="28" t="s">
        <v>11</v>
      </c>
      <c r="L4" s="28" t="s">
        <v>10</v>
      </c>
      <c r="M4" s="28" t="s">
        <v>9</v>
      </c>
      <c r="N4" s="28" t="s">
        <v>8</v>
      </c>
      <c r="O4" s="61" t="s">
        <v>7</v>
      </c>
      <c r="P4" s="61" t="s">
        <v>6</v>
      </c>
      <c r="Q4" s="60" t="s">
        <v>5</v>
      </c>
    </row>
    <row r="5" spans="1:17" x14ac:dyDescent="0.4">
      <c r="A5" s="61"/>
      <c r="B5" s="28" t="s">
        <v>30</v>
      </c>
      <c r="C5" s="28" t="s">
        <v>2</v>
      </c>
      <c r="D5" s="28" t="s">
        <v>30</v>
      </c>
      <c r="E5" s="28" t="s">
        <v>4</v>
      </c>
      <c r="F5" s="28" t="s">
        <v>30</v>
      </c>
      <c r="G5" s="28" t="s">
        <v>2</v>
      </c>
      <c r="H5" s="28" t="s">
        <v>30</v>
      </c>
      <c r="I5" s="28" t="s">
        <v>4</v>
      </c>
      <c r="J5" s="28" t="s">
        <v>30</v>
      </c>
      <c r="K5" s="28" t="s">
        <v>31</v>
      </c>
      <c r="L5" s="28" t="s">
        <v>31</v>
      </c>
      <c r="M5" s="28" t="s">
        <v>3</v>
      </c>
      <c r="N5" s="28" t="s">
        <v>2</v>
      </c>
      <c r="O5" s="61"/>
      <c r="P5" s="61"/>
      <c r="Q5" s="60"/>
    </row>
    <row r="6" spans="1:17" x14ac:dyDescent="0.4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35"/>
      <c r="O6" s="23"/>
      <c r="P6" s="23"/>
      <c r="Q6" s="24"/>
    </row>
    <row r="7" spans="1:17" x14ac:dyDescent="0.4">
      <c r="A7" s="4" t="s">
        <v>38</v>
      </c>
      <c r="B7" s="6">
        <v>141201.25544340615</v>
      </c>
      <c r="C7" s="5">
        <f>IFERROR(D7/B7,"N.A.")</f>
        <v>1.0539929637575545</v>
      </c>
      <c r="D7" s="6">
        <v>148825.12971108317</v>
      </c>
      <c r="E7" s="7">
        <v>18.765994171666481</v>
      </c>
      <c r="F7" s="31">
        <f>J7/G7</f>
        <v>1024521.3829453562</v>
      </c>
      <c r="G7" s="37">
        <f>IFERROR(H7/D7, "N.A.")</f>
        <v>0.7126505536737161</v>
      </c>
      <c r="H7" s="6">
        <v>106060.31108916603</v>
      </c>
      <c r="I7" s="9">
        <v>13.540846056666421</v>
      </c>
      <c r="J7" s="10">
        <v>730125.73080656945</v>
      </c>
      <c r="K7" s="11">
        <f>IFERROR(M7/H7,"N.A.")</f>
        <v>84.689442334829451</v>
      </c>
      <c r="L7" s="11">
        <f>IFERROR(M7/J7, "N.A.")</f>
        <v>12.302249079863795</v>
      </c>
      <c r="M7" s="33">
        <v>8982188.5999999996</v>
      </c>
      <c r="N7" s="46" t="s">
        <v>58</v>
      </c>
      <c r="O7" s="34">
        <v>4200973</v>
      </c>
      <c r="P7" s="4" t="s">
        <v>53</v>
      </c>
      <c r="Q7" s="12">
        <v>10.288747068667314</v>
      </c>
    </row>
    <row r="8" spans="1:17" x14ac:dyDescent="0.4">
      <c r="A8" s="13" t="s">
        <v>67</v>
      </c>
      <c r="B8" s="6">
        <v>8382</v>
      </c>
      <c r="C8" s="5">
        <f t="shared" ref="C8:C9" si="0">IFERROR(D8/B8,"N.A.")</f>
        <v>0.95895967549510852</v>
      </c>
      <c r="D8" s="6">
        <v>8038</v>
      </c>
      <c r="E8" s="7">
        <v>2.7589999999999999</v>
      </c>
      <c r="F8" s="31">
        <f t="shared" ref="F8:F9" si="1">J8/G8</f>
        <v>116143</v>
      </c>
      <c r="G8" s="37">
        <f t="shared" ref="G8:G9" si="2">IFERROR(H8/D8, "N.A.")</f>
        <v>1</v>
      </c>
      <c r="H8" s="6">
        <v>8038</v>
      </c>
      <c r="I8" s="9">
        <v>2.7589999999999999</v>
      </c>
      <c r="J8" s="10">
        <v>116143</v>
      </c>
      <c r="K8" s="68">
        <f>M8/SUM(H8:H13)</f>
        <v>1707.6221692836439</v>
      </c>
      <c r="L8" s="68">
        <f>M8/SUM(J8:J13)</f>
        <v>138.78490867132092</v>
      </c>
      <c r="M8" s="65">
        <v>25672328.949999999</v>
      </c>
      <c r="N8" s="46" t="s">
        <v>59</v>
      </c>
      <c r="O8" s="41">
        <v>4497</v>
      </c>
      <c r="P8" s="4" t="s">
        <v>54</v>
      </c>
      <c r="Q8" s="12">
        <v>17.100000000000001</v>
      </c>
    </row>
    <row r="9" spans="1:17" x14ac:dyDescent="0.4">
      <c r="A9" s="13" t="s">
        <v>66</v>
      </c>
      <c r="B9" s="6">
        <v>424</v>
      </c>
      <c r="C9" s="5">
        <f t="shared" si="0"/>
        <v>0.84198113207547165</v>
      </c>
      <c r="D9" s="6">
        <v>357</v>
      </c>
      <c r="E9" s="7">
        <v>8.3000000000000004E-2</v>
      </c>
      <c r="F9" s="31">
        <f t="shared" si="1"/>
        <v>5891</v>
      </c>
      <c r="G9" s="37">
        <f t="shared" si="2"/>
        <v>1</v>
      </c>
      <c r="H9" s="6">
        <v>357</v>
      </c>
      <c r="I9" s="9">
        <v>8.3000000000000004E-2</v>
      </c>
      <c r="J9" s="10">
        <v>5891</v>
      </c>
      <c r="K9" s="69"/>
      <c r="L9" s="69"/>
      <c r="M9" s="66"/>
      <c r="N9" s="46" t="s">
        <v>59</v>
      </c>
      <c r="O9" s="41">
        <v>147</v>
      </c>
      <c r="P9" s="4" t="s">
        <v>54</v>
      </c>
      <c r="Q9" s="12">
        <v>17.3</v>
      </c>
    </row>
    <row r="10" spans="1:17" x14ac:dyDescent="0.4">
      <c r="A10" s="13" t="s">
        <v>65</v>
      </c>
      <c r="B10" s="6">
        <v>491</v>
      </c>
      <c r="C10" s="5">
        <f t="shared" ref="C10" si="3">IFERROR(D10/B10,"N.A.")</f>
        <v>1.0224032586558045</v>
      </c>
      <c r="D10" s="6">
        <v>502</v>
      </c>
      <c r="E10" s="7">
        <v>6.5000000000000002E-2</v>
      </c>
      <c r="F10" s="31">
        <f t="shared" ref="F10" si="4">J10/G10</f>
        <v>4582</v>
      </c>
      <c r="G10" s="37">
        <f t="shared" ref="G10" si="5">IFERROR(H10/D10, "N.A.")</f>
        <v>1</v>
      </c>
      <c r="H10" s="6">
        <v>502</v>
      </c>
      <c r="I10" s="9">
        <v>6.5000000000000002E-2</v>
      </c>
      <c r="J10" s="10">
        <v>4582</v>
      </c>
      <c r="K10" s="69"/>
      <c r="L10" s="69"/>
      <c r="M10" s="66"/>
      <c r="N10" s="46" t="s">
        <v>59</v>
      </c>
      <c r="O10" s="41">
        <v>59</v>
      </c>
      <c r="P10" s="4" t="s">
        <v>54</v>
      </c>
      <c r="Q10" s="12">
        <v>10.3</v>
      </c>
    </row>
    <row r="11" spans="1:17" x14ac:dyDescent="0.4">
      <c r="A11" s="13" t="s">
        <v>64</v>
      </c>
      <c r="B11" s="6">
        <v>2318</v>
      </c>
      <c r="C11" s="5">
        <f t="shared" ref="C11:C19" si="6">IFERROR(D11/B11,"N.A.")</f>
        <v>1.1561691113028474</v>
      </c>
      <c r="D11" s="6">
        <v>2680</v>
      </c>
      <c r="E11" s="7">
        <v>0.3</v>
      </c>
      <c r="F11" s="31">
        <f t="shared" ref="F11:F19" si="7">J11/G11</f>
        <v>21082</v>
      </c>
      <c r="G11" s="37">
        <f t="shared" ref="G11:G19" si="8">IFERROR(H11/D11, "N.A.")</f>
        <v>1</v>
      </c>
      <c r="H11" s="6">
        <v>2680</v>
      </c>
      <c r="I11" s="9">
        <v>0.3</v>
      </c>
      <c r="J11" s="10">
        <v>21082</v>
      </c>
      <c r="K11" s="69"/>
      <c r="L11" s="69"/>
      <c r="M11" s="66"/>
      <c r="N11" s="46" t="s">
        <v>59</v>
      </c>
      <c r="O11" s="41">
        <v>7285</v>
      </c>
      <c r="P11" s="4" t="s">
        <v>68</v>
      </c>
      <c r="Q11" s="12">
        <v>9.3000000000000007</v>
      </c>
    </row>
    <row r="12" spans="1:17" x14ac:dyDescent="0.4">
      <c r="A12" s="13" t="s">
        <v>43</v>
      </c>
      <c r="B12" s="6">
        <v>2559.7698490000944</v>
      </c>
      <c r="C12" s="5">
        <f>IFERROR(D12/B12,"N.A.")</f>
        <v>1.0279577736364869</v>
      </c>
      <c r="D12" s="6">
        <v>2631.335314999943</v>
      </c>
      <c r="E12" s="7">
        <v>0.55589341000001624</v>
      </c>
      <c r="F12" s="31">
        <f>J12/G12</f>
        <v>10967.9014085694</v>
      </c>
      <c r="G12" s="37">
        <f>IFERROR(H12/D12, "N.A.")</f>
        <v>1</v>
      </c>
      <c r="H12" s="6">
        <v>2631.335314999943</v>
      </c>
      <c r="I12" s="9">
        <v>0.55589341000001624</v>
      </c>
      <c r="J12" s="10">
        <v>10967.9014085694</v>
      </c>
      <c r="K12" s="69"/>
      <c r="L12" s="69"/>
      <c r="M12" s="66"/>
      <c r="N12" s="46" t="s">
        <v>59</v>
      </c>
      <c r="O12" s="6">
        <v>5478</v>
      </c>
      <c r="P12" s="4" t="s">
        <v>51</v>
      </c>
      <c r="Q12" s="16">
        <v>10</v>
      </c>
    </row>
    <row r="13" spans="1:17" x14ac:dyDescent="0.4">
      <c r="A13" s="13" t="s">
        <v>44</v>
      </c>
      <c r="B13" s="6">
        <v>1010.63244</v>
      </c>
      <c r="C13" s="5">
        <f>IFERROR(D13/B13,"N.A.")</f>
        <v>0.81694185681247422</v>
      </c>
      <c r="D13" s="6">
        <v>825.62794208852142</v>
      </c>
      <c r="E13" s="7">
        <v>5.4489876416677928E-2</v>
      </c>
      <c r="F13" s="31">
        <f>J13/G13</f>
        <v>26313.353149999424</v>
      </c>
      <c r="G13" s="37">
        <f>IFERROR(H13/D13, "N.A.")</f>
        <v>1</v>
      </c>
      <c r="H13" s="6">
        <v>825.62794208852142</v>
      </c>
      <c r="I13" s="9">
        <v>5.4489876416677928E-2</v>
      </c>
      <c r="J13" s="10">
        <v>26313.353149999424</v>
      </c>
      <c r="K13" s="70"/>
      <c r="L13" s="70"/>
      <c r="M13" s="67"/>
      <c r="N13" s="46" t="s">
        <v>59</v>
      </c>
      <c r="O13" s="34">
        <v>4</v>
      </c>
      <c r="P13" s="4" t="s">
        <v>54</v>
      </c>
      <c r="Q13" s="16">
        <v>18.790258592337455</v>
      </c>
    </row>
    <row r="14" spans="1:17" x14ac:dyDescent="0.4">
      <c r="A14" s="13" t="s">
        <v>39</v>
      </c>
      <c r="B14" s="6">
        <v>1741.9623282410046</v>
      </c>
      <c r="C14" s="5">
        <f t="shared" si="6"/>
        <v>0.96168636164156873</v>
      </c>
      <c r="D14" s="6">
        <v>1675.2214135627678</v>
      </c>
      <c r="E14" s="7">
        <v>0.21201047311550889</v>
      </c>
      <c r="F14" s="31">
        <f t="shared" si="7"/>
        <v>171614.79080111108</v>
      </c>
      <c r="G14" s="37">
        <f t="shared" si="8"/>
        <v>1</v>
      </c>
      <c r="H14" s="6">
        <v>1675.2214135627678</v>
      </c>
      <c r="I14" s="9">
        <v>0.21201047311550889</v>
      </c>
      <c r="J14" s="10">
        <v>171614.79080111108</v>
      </c>
      <c r="K14" s="14">
        <f t="shared" ref="K14:K19" si="9">IFERROR(M14/H14,"N.A.")</f>
        <v>476.94741335758545</v>
      </c>
      <c r="L14" s="14">
        <f t="shared" ref="L14:L19" si="10">IFERROR(M14/J14, "N.A.")</f>
        <v>4.6557322726685815</v>
      </c>
      <c r="M14" s="33">
        <v>798992.52</v>
      </c>
      <c r="N14" s="46" t="s">
        <v>59</v>
      </c>
      <c r="O14" s="34">
        <v>340</v>
      </c>
      <c r="P14" s="4" t="s">
        <v>54</v>
      </c>
      <c r="Q14" s="16">
        <v>12.08626322602019</v>
      </c>
    </row>
    <row r="15" spans="1:17" x14ac:dyDescent="0.4">
      <c r="A15" s="13" t="s">
        <v>40</v>
      </c>
      <c r="B15" s="6">
        <v>6729</v>
      </c>
      <c r="C15" s="5">
        <f t="shared" si="6"/>
        <v>0.99271808589686428</v>
      </c>
      <c r="D15" s="6">
        <v>6680</v>
      </c>
      <c r="E15" s="7">
        <v>1.1499999999999999</v>
      </c>
      <c r="F15" s="31">
        <f t="shared" si="7"/>
        <v>16706.660504110398</v>
      </c>
      <c r="G15" s="37">
        <f t="shared" si="8"/>
        <v>1</v>
      </c>
      <c r="H15" s="6">
        <v>6680</v>
      </c>
      <c r="I15" s="9">
        <v>1.1499999999999999</v>
      </c>
      <c r="J15" s="10">
        <v>16706.660504110398</v>
      </c>
      <c r="K15" s="17">
        <f t="shared" si="9"/>
        <v>260.21018712574852</v>
      </c>
      <c r="L15" s="14">
        <f t="shared" si="10"/>
        <v>104.04257927982337</v>
      </c>
      <c r="M15" s="33">
        <v>1738204.05</v>
      </c>
      <c r="N15" s="46" t="s">
        <v>59</v>
      </c>
      <c r="O15" s="34">
        <v>43610</v>
      </c>
      <c r="P15" s="4" t="s">
        <v>52</v>
      </c>
      <c r="Q15" s="16">
        <v>5</v>
      </c>
    </row>
    <row r="16" spans="1:17" x14ac:dyDescent="0.4">
      <c r="A16" s="13" t="s">
        <v>46</v>
      </c>
      <c r="B16" s="6">
        <v>6717.5275769359978</v>
      </c>
      <c r="C16" s="5">
        <f t="shared" si="6"/>
        <v>1.0353407420708072</v>
      </c>
      <c r="D16" s="6">
        <v>6954.9299863860269</v>
      </c>
      <c r="E16" s="7">
        <v>2.4758112511083881</v>
      </c>
      <c r="F16" s="31">
        <f t="shared" si="7"/>
        <v>22601.360512974323</v>
      </c>
      <c r="G16" s="37">
        <f t="shared" si="8"/>
        <v>0.75201708714729043</v>
      </c>
      <c r="H16" s="6">
        <v>5230.2261896753644</v>
      </c>
      <c r="I16" s="9">
        <v>1.851537552872615</v>
      </c>
      <c r="J16" s="10">
        <v>16996.609298532741</v>
      </c>
      <c r="K16" s="17">
        <f t="shared" si="9"/>
        <v>649.96077353415581</v>
      </c>
      <c r="L16" s="14">
        <f t="shared" si="10"/>
        <v>200.00706024897931</v>
      </c>
      <c r="M16" s="33">
        <v>3399441.86</v>
      </c>
      <c r="N16" s="46" t="s">
        <v>57</v>
      </c>
      <c r="O16" s="34">
        <v>5408</v>
      </c>
      <c r="P16" s="15" t="s">
        <v>23</v>
      </c>
      <c r="Q16" s="16">
        <v>18.25546960309784</v>
      </c>
    </row>
    <row r="17" spans="1:17" x14ac:dyDescent="0.4">
      <c r="A17" s="13" t="s">
        <v>41</v>
      </c>
      <c r="B17" s="6">
        <v>5107.741619245422</v>
      </c>
      <c r="C17" s="5">
        <f t="shared" si="6"/>
        <v>1.0418183163077162</v>
      </c>
      <c r="D17" s="6">
        <v>5321.3387738971132</v>
      </c>
      <c r="E17" s="7">
        <v>0.65094285303489408</v>
      </c>
      <c r="F17" s="31">
        <f t="shared" si="7"/>
        <v>136137.71290667105</v>
      </c>
      <c r="G17" s="37">
        <f t="shared" si="8"/>
        <v>0.53776678095288033</v>
      </c>
      <c r="H17" s="6">
        <v>2861.6392227983979</v>
      </c>
      <c r="I17" s="9">
        <v>0.34958506280900248</v>
      </c>
      <c r="J17" s="10">
        <v>73210.339636107878</v>
      </c>
      <c r="K17" s="17">
        <f t="shared" si="9"/>
        <v>592.45235265614042</v>
      </c>
      <c r="L17" s="14">
        <f t="shared" si="10"/>
        <v>23.157724693354979</v>
      </c>
      <c r="M17" s="33">
        <v>1695384.8900000001</v>
      </c>
      <c r="N17" s="46" t="s">
        <v>58</v>
      </c>
      <c r="O17" s="34">
        <v>5532</v>
      </c>
      <c r="P17" s="15" t="s">
        <v>23</v>
      </c>
      <c r="Q17" s="16">
        <v>8</v>
      </c>
    </row>
    <row r="18" spans="1:17" x14ac:dyDescent="0.4">
      <c r="A18" s="13" t="s">
        <v>45</v>
      </c>
      <c r="B18" s="6">
        <v>2557.9428355339996</v>
      </c>
      <c r="C18" s="5">
        <f t="shared" si="6"/>
        <v>0.99256465696507912</v>
      </c>
      <c r="D18" s="6">
        <v>2538.9236530880862</v>
      </c>
      <c r="E18" s="7">
        <v>0.3109397237073912</v>
      </c>
      <c r="F18" s="31">
        <f t="shared" si="7"/>
        <v>24782.491072557797</v>
      </c>
      <c r="G18" s="37">
        <f t="shared" si="8"/>
        <v>0.92376160715083389</v>
      </c>
      <c r="H18" s="6">
        <v>2345.3601942099167</v>
      </c>
      <c r="I18" s="9">
        <v>0.28908783336636262</v>
      </c>
      <c r="J18" s="10">
        <v>22893.113782387183</v>
      </c>
      <c r="K18" s="17">
        <f t="shared" si="9"/>
        <v>396.82521784826525</v>
      </c>
      <c r="L18" s="14">
        <f t="shared" si="10"/>
        <v>40.654062127452164</v>
      </c>
      <c r="M18" s="33">
        <v>930698.07</v>
      </c>
      <c r="N18" s="46" t="s">
        <v>58</v>
      </c>
      <c r="O18" s="34">
        <v>3421</v>
      </c>
      <c r="P18" s="4" t="s">
        <v>55</v>
      </c>
      <c r="Q18" s="16">
        <v>9.5516324957657055</v>
      </c>
    </row>
    <row r="19" spans="1:17" x14ac:dyDescent="0.4">
      <c r="A19" s="13" t="s">
        <v>42</v>
      </c>
      <c r="B19" s="6">
        <v>1484.9941872949466</v>
      </c>
      <c r="C19" s="5">
        <f t="shared" si="6"/>
        <v>1.1719579558888586</v>
      </c>
      <c r="D19" s="6">
        <v>1740.3507522490224</v>
      </c>
      <c r="E19" s="7">
        <v>0.23087059057164705</v>
      </c>
      <c r="F19" s="31">
        <f t="shared" si="7"/>
        <v>22684.292185101312</v>
      </c>
      <c r="G19" s="37">
        <f t="shared" si="8"/>
        <v>0.92604134419003092</v>
      </c>
      <c r="H19" s="6">
        <v>1611.6367499748162</v>
      </c>
      <c r="I19" s="9">
        <v>0.21972522211516668</v>
      </c>
      <c r="J19" s="10">
        <v>21006.592427090633</v>
      </c>
      <c r="K19" s="17">
        <f t="shared" si="9"/>
        <v>762.95829691102176</v>
      </c>
      <c r="L19" s="14">
        <f t="shared" si="10"/>
        <v>58.534559294550867</v>
      </c>
      <c r="M19" s="33">
        <v>1229611.6299999999</v>
      </c>
      <c r="N19" s="46" t="s">
        <v>57</v>
      </c>
      <c r="O19" s="34">
        <v>75726</v>
      </c>
      <c r="P19" s="4" t="s">
        <v>56</v>
      </c>
      <c r="Q19" s="16">
        <v>8.4081096039086312</v>
      </c>
    </row>
    <row r="20" spans="1:17" x14ac:dyDescent="0.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36"/>
      <c r="O20" s="18"/>
      <c r="P20" s="18"/>
      <c r="Q20" s="18"/>
    </row>
    <row r="21" spans="1:17" x14ac:dyDescent="0.4">
      <c r="A21" s="22" t="s">
        <v>34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</row>
    <row r="22" spans="1:17" x14ac:dyDescent="0.4">
      <c r="A22" s="13" t="s">
        <v>27</v>
      </c>
      <c r="B22" s="6">
        <v>230044.30710607869</v>
      </c>
      <c r="C22" s="5">
        <f t="shared" ref="C22:C25" si="11">IFERROR(D22/B22,"N.A.")</f>
        <v>0.99739074782134163</v>
      </c>
      <c r="D22" s="6">
        <v>229444.06349657421</v>
      </c>
      <c r="E22" s="7">
        <v>32.402211060405527</v>
      </c>
      <c r="F22" s="31">
        <f>J22/G22</f>
        <v>2584382.942950136</v>
      </c>
      <c r="G22" s="30">
        <v>0.83470616471496839</v>
      </c>
      <c r="H22" s="6">
        <v>191518.37425784313</v>
      </c>
      <c r="I22" s="9">
        <v>26.761582579495307</v>
      </c>
      <c r="J22" s="19">
        <v>2157200.3744646912</v>
      </c>
      <c r="K22" s="11">
        <f t="shared" ref="K22:K25" si="12">IFERROR(M22/H22,"N.A.")</f>
        <v>194.29459243373941</v>
      </c>
      <c r="L22" s="20">
        <f t="shared" ref="L22:L25" si="13">IFERROR(M22/J22, "N.A.")</f>
        <v>17.249665311797425</v>
      </c>
      <c r="M22" s="33">
        <v>37210984.469999999</v>
      </c>
      <c r="N22" s="46" t="s">
        <v>58</v>
      </c>
      <c r="O22" s="6">
        <v>5639</v>
      </c>
      <c r="P22" s="15" t="s">
        <v>24</v>
      </c>
      <c r="Q22" s="21">
        <v>12.457772796989234</v>
      </c>
    </row>
    <row r="23" spans="1:17" x14ac:dyDescent="0.4">
      <c r="A23" s="13" t="s">
        <v>26</v>
      </c>
      <c r="B23" s="6">
        <v>34554.753310022999</v>
      </c>
      <c r="C23" s="5">
        <f t="shared" si="11"/>
        <v>0.83391724501300313</v>
      </c>
      <c r="D23" s="6">
        <v>28815.804682398331</v>
      </c>
      <c r="E23" s="7">
        <v>3.1924952357067098</v>
      </c>
      <c r="F23" s="31">
        <f t="shared" ref="F23:F25" si="14">J23/G23</f>
        <v>350057.17681403074</v>
      </c>
      <c r="G23" s="30">
        <v>0.8250632085978068</v>
      </c>
      <c r="H23" s="6">
        <v>23774.860269587272</v>
      </c>
      <c r="I23" s="9">
        <v>2.633611448596286</v>
      </c>
      <c r="J23" s="19">
        <v>288819.29749487399</v>
      </c>
      <c r="K23" s="11">
        <f t="shared" si="12"/>
        <v>305.40048175543058</v>
      </c>
      <c r="L23" s="20">
        <f t="shared" si="13"/>
        <v>25.139780627466092</v>
      </c>
      <c r="M23" s="33">
        <v>7260853.7799999993</v>
      </c>
      <c r="N23" s="46" t="s">
        <v>57</v>
      </c>
      <c r="O23" s="6">
        <v>184</v>
      </c>
      <c r="P23" s="15" t="s">
        <v>24</v>
      </c>
      <c r="Q23" s="21">
        <v>12.139519763356837</v>
      </c>
    </row>
    <row r="24" spans="1:17" x14ac:dyDescent="0.4">
      <c r="A24" s="13" t="s">
        <v>36</v>
      </c>
      <c r="B24" s="6">
        <v>5992.2620000000006</v>
      </c>
      <c r="C24" s="5">
        <f t="shared" si="11"/>
        <v>1.0706453094192425</v>
      </c>
      <c r="D24" s="6">
        <v>6415.5872031111694</v>
      </c>
      <c r="E24" s="7">
        <v>0.37023</v>
      </c>
      <c r="F24" s="31">
        <f t="shared" si="14"/>
        <v>32565.962062510836</v>
      </c>
      <c r="G24" s="30">
        <v>0.91399999999999992</v>
      </c>
      <c r="H24" s="6">
        <v>5863.8467036436086</v>
      </c>
      <c r="I24" s="9">
        <v>0.33839022000000002</v>
      </c>
      <c r="J24" s="19">
        <v>29765.289325134901</v>
      </c>
      <c r="K24" s="11">
        <f t="shared" si="12"/>
        <v>184.30138689138616</v>
      </c>
      <c r="L24" s="20">
        <f t="shared" si="13"/>
        <v>36.307897705781905</v>
      </c>
      <c r="M24" s="33">
        <v>1080715.08</v>
      </c>
      <c r="N24" s="46" t="s">
        <v>57</v>
      </c>
      <c r="O24" s="6">
        <v>12</v>
      </c>
      <c r="P24" s="15" t="s">
        <v>24</v>
      </c>
      <c r="Q24" s="21">
        <v>5.0760688042270425</v>
      </c>
    </row>
    <row r="25" spans="1:17" x14ac:dyDescent="0.4">
      <c r="A25" s="13" t="s">
        <v>35</v>
      </c>
      <c r="B25" s="6">
        <v>1637.8010617999998</v>
      </c>
      <c r="C25" s="5">
        <f t="shared" si="11"/>
        <v>0.99831098375466942</v>
      </c>
      <c r="D25" s="6">
        <v>1635.0347892</v>
      </c>
      <c r="E25" s="7" t="s">
        <v>69</v>
      </c>
      <c r="F25" s="31">
        <f t="shared" si="14"/>
        <v>16690.404282400006</v>
      </c>
      <c r="G25" s="30">
        <v>1</v>
      </c>
      <c r="H25" s="6">
        <v>1635.0347892</v>
      </c>
      <c r="I25" s="9" t="s">
        <v>69</v>
      </c>
      <c r="J25" s="19">
        <v>16690.404282400006</v>
      </c>
      <c r="K25" s="11">
        <f t="shared" si="12"/>
        <v>176.42050304087806</v>
      </c>
      <c r="L25" s="20">
        <f t="shared" si="13"/>
        <v>17.282604730202596</v>
      </c>
      <c r="M25" s="33">
        <v>288453.66000000003</v>
      </c>
      <c r="N25" s="46" t="s">
        <v>57</v>
      </c>
      <c r="O25" s="6">
        <v>19</v>
      </c>
      <c r="P25" s="15" t="s">
        <v>24</v>
      </c>
      <c r="Q25" s="21">
        <v>12.000000000000002</v>
      </c>
    </row>
    <row r="26" spans="1:17" x14ac:dyDescent="0.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4">
      <c r="A27" s="47" t="s">
        <v>63</v>
      </c>
      <c r="B27" s="48">
        <f>SUM(B7:B26)</f>
        <v>452954.94975755922</v>
      </c>
      <c r="C27" s="49">
        <f>D27/B27</f>
        <v>1.0046922943710332</v>
      </c>
      <c r="D27" s="48">
        <f>SUM(D7:D26)</f>
        <v>455080.34771863831</v>
      </c>
      <c r="E27" s="50">
        <f>SUM(E7:E26)</f>
        <v>63.578888645733244</v>
      </c>
      <c r="F27" s="48">
        <f>SUM(F7:F26)</f>
        <v>4587724.4315955285</v>
      </c>
      <c r="G27" s="51">
        <f>H27/D27</f>
        <v>0.80049704620947282</v>
      </c>
      <c r="H27" s="48">
        <f>SUM(H7:H26)</f>
        <v>364290.47413674975</v>
      </c>
      <c r="I27" s="50">
        <f>SUM(I7:I26)</f>
        <v>51.163759735453361</v>
      </c>
      <c r="J27" s="48">
        <f>SUM(J7:J26)</f>
        <v>3730008.4573815782</v>
      </c>
      <c r="K27" s="52">
        <f t="shared" ref="K27" si="15">IFERROR(M27/H27,"N.A.")</f>
        <v>273.67357267918896</v>
      </c>
      <c r="L27" s="53">
        <f t="shared" ref="L27" si="16">IFERROR(M27/J27, "N.A.")</f>
        <v>26.728270643114271</v>
      </c>
      <c r="M27" s="54">
        <v>99696675.549999982</v>
      </c>
      <c r="N27" s="55"/>
      <c r="O27" s="55"/>
      <c r="P27" s="56"/>
      <c r="Q27" s="57">
        <f>SUMPRODUCT(D7:D25,Q7:Q25)/D27</f>
        <v>11.578609134509566</v>
      </c>
    </row>
    <row r="28" spans="1:17" x14ac:dyDescent="0.4">
      <c r="B28" s="32"/>
      <c r="D28" s="32"/>
      <c r="H28" s="32"/>
    </row>
    <row r="29" spans="1:17" x14ac:dyDescent="0.35">
      <c r="A29" s="62" t="s">
        <v>60</v>
      </c>
      <c r="B29" s="63"/>
      <c r="C29" s="63"/>
      <c r="D29" s="63"/>
      <c r="E29" s="63"/>
    </row>
    <row r="30" spans="1:17" ht="117" customHeight="1" x14ac:dyDescent="0.4">
      <c r="A30" s="64" t="s">
        <v>62</v>
      </c>
      <c r="B30" s="64"/>
      <c r="C30" s="64"/>
      <c r="D30" s="64"/>
      <c r="E30" s="64"/>
    </row>
    <row r="58" spans="7:7" s="1" customFormat="1" x14ac:dyDescent="0.4">
      <c r="G58" s="2"/>
    </row>
    <row r="59" spans="7:7" s="1" customFormat="1" x14ac:dyDescent="0.4">
      <c r="G59" s="2"/>
    </row>
    <row r="60" spans="7:7" s="1" customFormat="1" x14ac:dyDescent="0.4">
      <c r="G60" s="2"/>
    </row>
    <row r="61" spans="7:7" s="1" customFormat="1" x14ac:dyDescent="0.4">
      <c r="G61" s="2"/>
    </row>
    <row r="62" spans="7:7" s="1" customFormat="1" x14ac:dyDescent="0.4">
      <c r="G62" s="2"/>
    </row>
    <row r="63" spans="7:7" s="1" customFormat="1" x14ac:dyDescent="0.4">
      <c r="G63" s="2"/>
    </row>
    <row r="64" spans="7:7" s="1" customFormat="1" x14ac:dyDescent="0.4">
      <c r="G64" s="2"/>
    </row>
    <row r="65" spans="7:7" s="1" customFormat="1" x14ac:dyDescent="0.4">
      <c r="G65" s="2"/>
    </row>
    <row r="66" spans="7:7" s="1" customFormat="1" x14ac:dyDescent="0.4">
      <c r="G66" s="2"/>
    </row>
    <row r="67" spans="7:7" s="1" customFormat="1" x14ac:dyDescent="0.4">
      <c r="G67" s="2"/>
    </row>
    <row r="68" spans="7:7" s="1" customFormat="1" x14ac:dyDescent="0.4">
      <c r="G68" s="2"/>
    </row>
    <row r="69" spans="7:7" s="1" customFormat="1" x14ac:dyDescent="0.4">
      <c r="G69" s="2"/>
    </row>
    <row r="70" spans="7:7" s="1" customFormat="1" x14ac:dyDescent="0.4">
      <c r="G70" s="2"/>
    </row>
    <row r="71" spans="7:7" s="1" customFormat="1" x14ac:dyDescent="0.4">
      <c r="G71" s="2"/>
    </row>
    <row r="72" spans="7:7" s="1" customFormat="1" x14ac:dyDescent="0.4">
      <c r="G72" s="2"/>
    </row>
    <row r="73" spans="7:7" s="1" customFormat="1" x14ac:dyDescent="0.4">
      <c r="G73" s="2"/>
    </row>
    <row r="74" spans="7:7" s="1" customFormat="1" x14ac:dyDescent="0.4">
      <c r="G74" s="2"/>
    </row>
    <row r="75" spans="7:7" s="1" customFormat="1" x14ac:dyDescent="0.4">
      <c r="G75" s="2"/>
    </row>
    <row r="76" spans="7:7" s="1" customFormat="1" x14ac:dyDescent="0.4">
      <c r="G76" s="2"/>
    </row>
    <row r="77" spans="7:7" s="1" customFormat="1" x14ac:dyDescent="0.4">
      <c r="G77" s="2"/>
    </row>
    <row r="78" spans="7:7" s="1" customFormat="1" x14ac:dyDescent="0.4">
      <c r="G78" s="2"/>
    </row>
    <row r="79" spans="7:7" s="1" customFormat="1" x14ac:dyDescent="0.4">
      <c r="G79" s="2"/>
    </row>
    <row r="80" spans="7:7" s="1" customFormat="1" x14ac:dyDescent="0.4">
      <c r="G80" s="2"/>
    </row>
    <row r="81" spans="7:7" s="1" customFormat="1" x14ac:dyDescent="0.4">
      <c r="G81" s="2"/>
    </row>
    <row r="82" spans="7:7" s="1" customFormat="1" x14ac:dyDescent="0.4">
      <c r="G82" s="2"/>
    </row>
    <row r="83" spans="7:7" s="1" customFormat="1" x14ac:dyDescent="0.4">
      <c r="G83" s="2"/>
    </row>
    <row r="84" spans="7:7" s="1" customFormat="1" x14ac:dyDescent="0.4">
      <c r="G84" s="2"/>
    </row>
    <row r="85" spans="7:7" s="1" customFormat="1" x14ac:dyDescent="0.4">
      <c r="G85" s="2"/>
    </row>
    <row r="86" spans="7:7" s="1" customFormat="1" x14ac:dyDescent="0.4">
      <c r="G86" s="2"/>
    </row>
  </sheetData>
  <mergeCells count="12">
    <mergeCell ref="A29:E29"/>
    <mergeCell ref="A30:E30"/>
    <mergeCell ref="M8:M13"/>
    <mergeCell ref="K8:K13"/>
    <mergeCell ref="L8:L13"/>
    <mergeCell ref="Q4:Q5"/>
    <mergeCell ref="A3:A5"/>
    <mergeCell ref="D3:F3"/>
    <mergeCell ref="H3:L3"/>
    <mergeCell ref="O3:P3"/>
    <mergeCell ref="O4:O5"/>
    <mergeCell ref="P4:P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zoomScale="75" zoomScaleNormal="75" workbookViewId="0">
      <pane xSplit="1" topLeftCell="B1" activePane="topRight" state="frozen"/>
      <selection pane="topRight" activeCell="F25" sqref="F25"/>
    </sheetView>
  </sheetViews>
  <sheetFormatPr defaultColWidth="9.23046875" defaultRowHeight="15" x14ac:dyDescent="0.4"/>
  <cols>
    <col min="1" max="1" width="28.765625" style="1" customWidth="1"/>
    <col min="2" max="13" width="13.765625" style="1" customWidth="1"/>
    <col min="14" max="14" width="17.765625" style="1" customWidth="1"/>
    <col min="15" max="15" width="13.765625" style="1" customWidth="1"/>
    <col min="16" max="16384" width="9.23046875" style="3"/>
  </cols>
  <sheetData>
    <row r="1" spans="1:15" x14ac:dyDescent="0.4">
      <c r="A1" s="44" t="s">
        <v>50</v>
      </c>
      <c r="B1" s="4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4">
      <c r="A2" s="45"/>
      <c r="B2" s="4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5" x14ac:dyDescent="0.4">
      <c r="A3" s="71" t="s">
        <v>33</v>
      </c>
      <c r="B3" s="26" t="s">
        <v>22</v>
      </c>
      <c r="C3" s="26" t="s">
        <v>21</v>
      </c>
      <c r="D3" s="60" t="s">
        <v>28</v>
      </c>
      <c r="E3" s="60"/>
      <c r="F3" s="26" t="s">
        <v>25</v>
      </c>
      <c r="G3" s="60" t="s">
        <v>37</v>
      </c>
      <c r="H3" s="60"/>
      <c r="I3" s="60"/>
      <c r="J3" s="60"/>
      <c r="K3" s="25" t="s">
        <v>20</v>
      </c>
      <c r="L3" s="26" t="s">
        <v>19</v>
      </c>
      <c r="M3" s="60" t="s">
        <v>18</v>
      </c>
      <c r="N3" s="60"/>
      <c r="O3" s="26" t="s">
        <v>17</v>
      </c>
    </row>
    <row r="4" spans="1:15" ht="45" x14ac:dyDescent="0.4">
      <c r="A4" s="72"/>
      <c r="B4" s="26" t="s">
        <v>16</v>
      </c>
      <c r="C4" s="26" t="s">
        <v>29</v>
      </c>
      <c r="D4" s="26" t="s">
        <v>16</v>
      </c>
      <c r="E4" s="26" t="s">
        <v>12</v>
      </c>
      <c r="F4" s="26" t="s">
        <v>15</v>
      </c>
      <c r="G4" s="26" t="s">
        <v>14</v>
      </c>
      <c r="H4" s="26" t="s">
        <v>12</v>
      </c>
      <c r="I4" s="26" t="s">
        <v>11</v>
      </c>
      <c r="J4" s="26" t="s">
        <v>10</v>
      </c>
      <c r="K4" s="26" t="s">
        <v>9</v>
      </c>
      <c r="L4" s="26" t="s">
        <v>8</v>
      </c>
      <c r="M4" s="61" t="s">
        <v>7</v>
      </c>
      <c r="N4" s="61" t="s">
        <v>6</v>
      </c>
      <c r="O4" s="60" t="s">
        <v>5</v>
      </c>
    </row>
    <row r="5" spans="1:15" x14ac:dyDescent="0.4">
      <c r="A5" s="73"/>
      <c r="B5" s="26" t="s">
        <v>47</v>
      </c>
      <c r="C5" s="26" t="s">
        <v>2</v>
      </c>
      <c r="D5" s="29" t="s">
        <v>47</v>
      </c>
      <c r="E5" s="29" t="s">
        <v>47</v>
      </c>
      <c r="F5" s="26" t="s">
        <v>2</v>
      </c>
      <c r="G5" s="29" t="s">
        <v>47</v>
      </c>
      <c r="H5" s="29" t="s">
        <v>47</v>
      </c>
      <c r="I5" s="26" t="s">
        <v>48</v>
      </c>
      <c r="J5" s="26" t="s">
        <v>48</v>
      </c>
      <c r="K5" s="26" t="s">
        <v>3</v>
      </c>
      <c r="L5" s="26" t="s">
        <v>2</v>
      </c>
      <c r="M5" s="61"/>
      <c r="N5" s="61"/>
      <c r="O5" s="60"/>
    </row>
    <row r="6" spans="1:15" x14ac:dyDescent="0.4">
      <c r="A6" s="22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</row>
    <row r="7" spans="1:15" x14ac:dyDescent="0.4">
      <c r="A7" s="4" t="s">
        <v>38</v>
      </c>
      <c r="B7" s="6">
        <v>682501.34000006737</v>
      </c>
      <c r="C7" s="5">
        <f>IFERROR(D7/B7,"N.A.")</f>
        <v>0.74822036412399451</v>
      </c>
      <c r="D7" s="6">
        <v>510661.40112996462</v>
      </c>
      <c r="E7" s="8">
        <f>H7/F7</f>
        <v>5106614.0112996465</v>
      </c>
      <c r="F7" s="37">
        <f>IFERROR(G7/D7, "N.A.")</f>
        <v>1</v>
      </c>
      <c r="G7" s="6">
        <v>510661.40112996462</v>
      </c>
      <c r="H7" s="8">
        <f t="shared" ref="H7:H14" si="0">IFERROR(G7*$O7,"N.A.")</f>
        <v>5106614.0112996465</v>
      </c>
      <c r="I7" s="11">
        <f t="shared" ref="I7:I18" si="1">IFERROR(K7/G7,"N.A.")</f>
        <v>2.1529622124703938</v>
      </c>
      <c r="J7" s="11">
        <f>IFERROR(K7/H7, "N.A.")</f>
        <v>0.21529622124703937</v>
      </c>
      <c r="K7" s="40">
        <v>1099434.7</v>
      </c>
      <c r="L7" s="42" t="s">
        <v>58</v>
      </c>
      <c r="M7" s="6">
        <v>14403</v>
      </c>
      <c r="N7" s="4" t="s">
        <v>51</v>
      </c>
      <c r="O7" s="21">
        <v>10</v>
      </c>
    </row>
    <row r="8" spans="1:15" x14ac:dyDescent="0.4">
      <c r="A8" s="13" t="s">
        <v>67</v>
      </c>
      <c r="B8" s="6">
        <v>1120779</v>
      </c>
      <c r="C8" s="5">
        <f t="shared" ref="C8:C9" si="2">IFERROR(D8/B8,"N.A.")</f>
        <v>0.93267718256676824</v>
      </c>
      <c r="D8" s="6">
        <v>1045325</v>
      </c>
      <c r="E8" s="8">
        <f t="shared" ref="E8:E9" si="3">H8/F8</f>
        <v>20804840</v>
      </c>
      <c r="F8" s="37">
        <f t="shared" ref="F8:F9" si="4">IFERROR(G8/D8, "N.A.")</f>
        <v>1</v>
      </c>
      <c r="G8" s="6">
        <v>1045325</v>
      </c>
      <c r="H8" s="8">
        <f t="shared" si="0"/>
        <v>20804840</v>
      </c>
      <c r="I8" s="68">
        <f>K8/SUM(G8:G13)</f>
        <v>5.0225836617665793</v>
      </c>
      <c r="J8" s="68">
        <f>K8/SUM(H8:H13)</f>
        <v>0.28431968459866414</v>
      </c>
      <c r="K8" s="74">
        <v>7151056.4900000002</v>
      </c>
      <c r="L8" s="43" t="s">
        <v>59</v>
      </c>
      <c r="M8" s="41">
        <v>4497</v>
      </c>
      <c r="N8" s="4" t="s">
        <v>54</v>
      </c>
      <c r="O8" s="21">
        <v>19.9027479492024</v>
      </c>
    </row>
    <row r="9" spans="1:15" x14ac:dyDescent="0.4">
      <c r="A9" s="13" t="s">
        <v>66</v>
      </c>
      <c r="B9" s="6">
        <v>32539</v>
      </c>
      <c r="C9" s="5">
        <f t="shared" si="2"/>
        <v>1.0063923292049541</v>
      </c>
      <c r="D9" s="6">
        <v>32747</v>
      </c>
      <c r="E9" s="8">
        <f t="shared" si="3"/>
        <v>669062</v>
      </c>
      <c r="F9" s="37">
        <f t="shared" si="4"/>
        <v>1</v>
      </c>
      <c r="G9" s="6">
        <v>32747</v>
      </c>
      <c r="H9" s="8">
        <f t="shared" si="0"/>
        <v>669062</v>
      </c>
      <c r="I9" s="69"/>
      <c r="J9" s="69"/>
      <c r="K9" s="75"/>
      <c r="L9" s="43" t="s">
        <v>59</v>
      </c>
      <c r="M9" s="41">
        <v>147</v>
      </c>
      <c r="N9" s="4" t="s">
        <v>54</v>
      </c>
      <c r="O9" s="21">
        <v>20.431245610284911</v>
      </c>
    </row>
    <row r="10" spans="1:15" x14ac:dyDescent="0.4">
      <c r="A10" s="13" t="s">
        <v>65</v>
      </c>
      <c r="B10" s="6">
        <v>4255</v>
      </c>
      <c r="C10" s="5">
        <f t="shared" ref="C10" si="5">IFERROR(D10/B10,"N.A.")</f>
        <v>0.99623971797884836</v>
      </c>
      <c r="D10" s="6">
        <v>4239</v>
      </c>
      <c r="E10" s="8">
        <f t="shared" ref="E10" si="6">H10/F10</f>
        <v>44837.000000000007</v>
      </c>
      <c r="F10" s="37">
        <f t="shared" ref="F10" si="7">IFERROR(G10/D10, "N.A.")</f>
        <v>1</v>
      </c>
      <c r="G10" s="6">
        <v>4239</v>
      </c>
      <c r="H10" s="8">
        <f t="shared" si="0"/>
        <v>44837.000000000007</v>
      </c>
      <c r="I10" s="69"/>
      <c r="J10" s="69"/>
      <c r="K10" s="75"/>
      <c r="L10" s="43" t="s">
        <v>59</v>
      </c>
      <c r="M10" s="41">
        <v>59</v>
      </c>
      <c r="N10" s="4" t="s">
        <v>54</v>
      </c>
      <c r="O10" s="21">
        <v>10.577258787449871</v>
      </c>
    </row>
    <row r="11" spans="1:15" x14ac:dyDescent="0.4">
      <c r="A11" s="13" t="s">
        <v>64</v>
      </c>
      <c r="B11" s="6">
        <v>50448</v>
      </c>
      <c r="C11" s="5">
        <f t="shared" ref="C11:C18" si="8">IFERROR(D11/B11,"N.A.")</f>
        <v>1.4545670789724072</v>
      </c>
      <c r="D11" s="6">
        <v>73380</v>
      </c>
      <c r="E11" s="8">
        <f t="shared" ref="E11:E18" si="9">H11/F11</f>
        <v>709231</v>
      </c>
      <c r="F11" s="37">
        <f t="shared" ref="F11:F18" si="10">IFERROR(G11/D11, "N.A.")</f>
        <v>1</v>
      </c>
      <c r="G11" s="6">
        <v>73380</v>
      </c>
      <c r="H11" s="8">
        <f t="shared" si="0"/>
        <v>709231</v>
      </c>
      <c r="I11" s="69"/>
      <c r="J11" s="69"/>
      <c r="K11" s="75"/>
      <c r="L11" s="43" t="s">
        <v>59</v>
      </c>
      <c r="M11" s="41">
        <v>7285</v>
      </c>
      <c r="N11" s="4" t="s">
        <v>68</v>
      </c>
      <c r="O11" s="21">
        <v>9.6651812482965394</v>
      </c>
    </row>
    <row r="12" spans="1:15" x14ac:dyDescent="0.4">
      <c r="A12" s="13" t="s">
        <v>43</v>
      </c>
      <c r="B12" s="6">
        <v>247233.23500000345</v>
      </c>
      <c r="C12" s="5">
        <f>IFERROR(D12/B12,"N.A.")</f>
        <v>0.99193161760800519</v>
      </c>
      <c r="D12" s="6">
        <v>245238.46272001351</v>
      </c>
      <c r="E12" s="8">
        <f>H12/F12</f>
        <v>2452384.627200135</v>
      </c>
      <c r="F12" s="37">
        <f>IFERROR(G12/D12, "N.A.")</f>
        <v>1</v>
      </c>
      <c r="G12" s="10">
        <v>245238.46272001351</v>
      </c>
      <c r="H12" s="8">
        <f>IFERROR(G12*$O12,"N.A.")</f>
        <v>2452384.627200135</v>
      </c>
      <c r="I12" s="69"/>
      <c r="J12" s="69"/>
      <c r="K12" s="75"/>
      <c r="L12" s="43" t="s">
        <v>59</v>
      </c>
      <c r="M12" s="6">
        <v>5478</v>
      </c>
      <c r="N12" s="4" t="s">
        <v>51</v>
      </c>
      <c r="O12" s="16">
        <v>10</v>
      </c>
    </row>
    <row r="13" spans="1:15" x14ac:dyDescent="0.4">
      <c r="A13" s="13" t="s">
        <v>44</v>
      </c>
      <c r="B13" s="6">
        <v>24878</v>
      </c>
      <c r="C13" s="5">
        <f>IFERROR(D13/B13,"N.A.")</f>
        <v>0.91852238925958674</v>
      </c>
      <c r="D13" s="6">
        <v>22851</v>
      </c>
      <c r="E13" s="8">
        <f>H13/F13</f>
        <v>471110</v>
      </c>
      <c r="F13" s="37">
        <f>IFERROR(G13/D13, "N.A.")</f>
        <v>1</v>
      </c>
      <c r="G13" s="10">
        <v>22851</v>
      </c>
      <c r="H13" s="8">
        <f>IFERROR(G13*$O13,"N.A.")</f>
        <v>471110</v>
      </c>
      <c r="I13" s="70"/>
      <c r="J13" s="70"/>
      <c r="K13" s="76"/>
      <c r="L13" s="43" t="s">
        <v>59</v>
      </c>
      <c r="M13" s="34">
        <v>4</v>
      </c>
      <c r="N13" s="4" t="s">
        <v>54</v>
      </c>
      <c r="O13" s="16">
        <v>20.616603212113255</v>
      </c>
    </row>
    <row r="14" spans="1:15" x14ac:dyDescent="0.4">
      <c r="A14" s="13" t="s">
        <v>39</v>
      </c>
      <c r="B14" s="6">
        <v>41234.556414999999</v>
      </c>
      <c r="C14" s="5">
        <f t="shared" si="8"/>
        <v>1.0244650652505232</v>
      </c>
      <c r="D14" s="6">
        <v>42243.362528269354</v>
      </c>
      <c r="E14" s="8">
        <f t="shared" si="9"/>
        <v>612686.7617562426</v>
      </c>
      <c r="F14" s="37">
        <f t="shared" si="10"/>
        <v>1</v>
      </c>
      <c r="G14" s="6">
        <v>42243.362528269354</v>
      </c>
      <c r="H14" s="8">
        <f t="shared" si="0"/>
        <v>612686.7617562426</v>
      </c>
      <c r="I14" s="14">
        <f t="shared" si="1"/>
        <v>5.7187395969801154</v>
      </c>
      <c r="J14" s="14">
        <f t="shared" ref="J14:J18" si="11">IFERROR(K14/H14, "N.A.")</f>
        <v>0.39429412397866054</v>
      </c>
      <c r="K14" s="40">
        <v>241578.78999999998</v>
      </c>
      <c r="L14" s="43" t="s">
        <v>59</v>
      </c>
      <c r="M14" s="34">
        <v>340</v>
      </c>
      <c r="N14" s="4" t="s">
        <v>54</v>
      </c>
      <c r="O14" s="21">
        <v>14.503740353202973</v>
      </c>
    </row>
    <row r="15" spans="1:15" x14ac:dyDescent="0.4">
      <c r="A15" s="13" t="s">
        <v>40</v>
      </c>
      <c r="B15" s="6">
        <v>177590</v>
      </c>
      <c r="C15" s="5">
        <f t="shared" si="8"/>
        <v>1.1962103722056423</v>
      </c>
      <c r="D15" s="6">
        <v>212435</v>
      </c>
      <c r="E15" s="8">
        <f t="shared" si="9"/>
        <v>357594.45196849637</v>
      </c>
      <c r="F15" s="37">
        <f t="shared" si="10"/>
        <v>1</v>
      </c>
      <c r="G15" s="6">
        <v>212435</v>
      </c>
      <c r="H15" s="8">
        <v>357594.45196849637</v>
      </c>
      <c r="I15" s="17">
        <f t="shared" si="1"/>
        <v>0</v>
      </c>
      <c r="J15" s="14">
        <f t="shared" si="11"/>
        <v>0</v>
      </c>
      <c r="K15" s="40">
        <v>0</v>
      </c>
      <c r="L15" s="43" t="s">
        <v>59</v>
      </c>
      <c r="M15" s="6">
        <v>43609</v>
      </c>
      <c r="N15" s="1" t="s">
        <v>52</v>
      </c>
      <c r="O15" s="21">
        <v>5</v>
      </c>
    </row>
    <row r="16" spans="1:15" x14ac:dyDescent="0.4">
      <c r="A16" s="13" t="s">
        <v>46</v>
      </c>
      <c r="B16" s="6">
        <v>57136.085999999807</v>
      </c>
      <c r="C16" s="5">
        <f t="shared" si="8"/>
        <v>1.1505371958604247</v>
      </c>
      <c r="D16" s="6">
        <v>65737.192168879847</v>
      </c>
      <c r="E16" s="8">
        <f t="shared" si="9"/>
        <v>1200112.5469542791</v>
      </c>
      <c r="F16" s="37">
        <f t="shared" si="10"/>
        <v>0.9302291887544416</v>
      </c>
      <c r="G16" s="6">
        <v>61150.654942251931</v>
      </c>
      <c r="H16" s="8">
        <f t="shared" ref="H16:H17" si="12">IFERROR(G16*$O16,"N.A.")</f>
        <v>1116379.7209673058</v>
      </c>
      <c r="I16" s="17">
        <f t="shared" si="1"/>
        <v>4.3431701631128838</v>
      </c>
      <c r="J16" s="14">
        <f t="shared" si="11"/>
        <v>0.23790086384754205</v>
      </c>
      <c r="K16" s="40">
        <v>265587.7</v>
      </c>
      <c r="L16" s="43" t="s">
        <v>57</v>
      </c>
      <c r="M16" s="34">
        <v>5408</v>
      </c>
      <c r="N16" s="15" t="s">
        <v>23</v>
      </c>
      <c r="O16" s="21">
        <v>18.256218547807332</v>
      </c>
    </row>
    <row r="17" spans="1:15" x14ac:dyDescent="0.4">
      <c r="A17" s="13" t="s">
        <v>45</v>
      </c>
      <c r="B17" s="6">
        <v>37382.635668000003</v>
      </c>
      <c r="C17" s="5">
        <f t="shared" si="8"/>
        <v>1.0026150622317289</v>
      </c>
      <c r="D17" s="6">
        <v>37480.393586657869</v>
      </c>
      <c r="E17" s="8">
        <f t="shared" si="9"/>
        <v>372941.96599228622</v>
      </c>
      <c r="F17" s="37">
        <f t="shared" si="10"/>
        <v>1</v>
      </c>
      <c r="G17" s="10">
        <v>37480.393586657869</v>
      </c>
      <c r="H17" s="8">
        <f t="shared" si="12"/>
        <v>372941.96599228622</v>
      </c>
      <c r="I17" s="17">
        <f t="shared" si="1"/>
        <v>4.9257983263473699</v>
      </c>
      <c r="J17" s="14">
        <f t="shared" si="11"/>
        <v>0.49503911287854002</v>
      </c>
      <c r="K17" s="40">
        <v>184620.86000000002</v>
      </c>
      <c r="L17" s="43" t="s">
        <v>58</v>
      </c>
      <c r="M17" s="34">
        <v>3421</v>
      </c>
      <c r="N17" s="4" t="s">
        <v>55</v>
      </c>
      <c r="O17" s="21">
        <v>9.9503214962247544</v>
      </c>
    </row>
    <row r="18" spans="1:15" x14ac:dyDescent="0.4">
      <c r="A18" s="13" t="s">
        <v>42</v>
      </c>
      <c r="B18" s="6">
        <v>54877.139999999985</v>
      </c>
      <c r="C18" s="5">
        <f t="shared" si="8"/>
        <v>0.35612363762706156</v>
      </c>
      <c r="D18" s="6">
        <v>19543.046719369519</v>
      </c>
      <c r="E18" s="8">
        <f t="shared" si="9"/>
        <v>169675.59443185737</v>
      </c>
      <c r="F18" s="37">
        <f t="shared" si="10"/>
        <v>1.0384071891078879</v>
      </c>
      <c r="G18" s="10">
        <v>20293.640210464629</v>
      </c>
      <c r="H18" s="8">
        <f>IFERROR(G18*$O18,"N.A.")</f>
        <v>176192.357074195</v>
      </c>
      <c r="I18" s="17">
        <f t="shared" si="1"/>
        <v>7.9187759481974531</v>
      </c>
      <c r="J18" s="14">
        <f t="shared" si="11"/>
        <v>0.91207582819457111</v>
      </c>
      <c r="K18" s="40">
        <v>160700.79</v>
      </c>
      <c r="L18" s="43" t="s">
        <v>57</v>
      </c>
      <c r="M18" s="6">
        <v>34144</v>
      </c>
      <c r="N18" s="4" t="s">
        <v>56</v>
      </c>
      <c r="O18" s="21">
        <v>8.682146487614359</v>
      </c>
    </row>
    <row r="19" spans="1:15" x14ac:dyDescent="0.4">
      <c r="A19" s="18"/>
      <c r="B19" s="18"/>
      <c r="C19" s="18"/>
      <c r="D19" s="18"/>
      <c r="E19" s="18"/>
      <c r="F19" s="38"/>
      <c r="G19" s="18"/>
      <c r="H19" s="18"/>
      <c r="I19" s="18"/>
      <c r="J19" s="18"/>
      <c r="K19" s="18"/>
      <c r="L19" s="18"/>
      <c r="M19" s="18"/>
      <c r="N19" s="18"/>
      <c r="O19" s="18"/>
    </row>
    <row r="20" spans="1:15" x14ac:dyDescent="0.4">
      <c r="A20" s="22" t="s">
        <v>0</v>
      </c>
      <c r="B20" s="23"/>
      <c r="C20" s="23"/>
      <c r="D20" s="23"/>
      <c r="E20" s="23"/>
      <c r="F20" s="39"/>
      <c r="G20" s="23"/>
      <c r="H20" s="23"/>
      <c r="I20" s="23"/>
      <c r="J20" s="23"/>
      <c r="K20" s="23"/>
      <c r="L20" s="23"/>
      <c r="M20" s="23"/>
      <c r="N20" s="23"/>
      <c r="O20" s="24"/>
    </row>
    <row r="21" spans="1:15" x14ac:dyDescent="0.4">
      <c r="A21" s="13" t="s">
        <v>27</v>
      </c>
      <c r="B21" s="6">
        <v>5885866.2498369999</v>
      </c>
      <c r="C21" s="5">
        <f t="shared" ref="C21:C23" si="13">IFERROR(D21/B21,"N.A.")</f>
        <v>1.0010163292795429</v>
      </c>
      <c r="D21" s="6">
        <v>5891848.2280421825</v>
      </c>
      <c r="E21" s="8">
        <f>IFERROR(D21*$O$7,"N.A.")</f>
        <v>58918482.280421823</v>
      </c>
      <c r="F21" s="30">
        <f>IFERROR(G21/D21, "N.A.")</f>
        <v>0.60431505397283247</v>
      </c>
      <c r="G21" s="6">
        <v>3560532.5799290487</v>
      </c>
      <c r="H21" s="19">
        <f>IFERROR(G21*$O21,"N.A.")</f>
        <v>22784007.528430074</v>
      </c>
      <c r="I21" s="11">
        <f>IFERROR(K21/G21,"N.A.")</f>
        <v>0.96702487414638727</v>
      </c>
      <c r="J21" s="20">
        <f t="shared" ref="J21:J23" si="14">IFERROR(K21/H21, "N.A.")</f>
        <v>0.15112019102450003</v>
      </c>
      <c r="K21" s="40">
        <v>3443123.57</v>
      </c>
      <c r="L21" s="42" t="s">
        <v>58</v>
      </c>
      <c r="M21" s="6">
        <v>279</v>
      </c>
      <c r="N21" s="15" t="s">
        <v>24</v>
      </c>
      <c r="O21" s="21">
        <v>6.3990448105614846</v>
      </c>
    </row>
    <row r="22" spans="1:15" x14ac:dyDescent="0.4">
      <c r="A22" s="13" t="s">
        <v>26</v>
      </c>
      <c r="B22" s="6">
        <v>1482699.2552</v>
      </c>
      <c r="C22" s="5">
        <f t="shared" si="13"/>
        <v>1.268094157028222</v>
      </c>
      <c r="D22" s="6">
        <v>1880202.2621492166</v>
      </c>
      <c r="E22" s="8">
        <f>IFERROR(D22*$O$7,"N.A.")</f>
        <v>18802022.621492166</v>
      </c>
      <c r="F22" s="30">
        <f>IFERROR(G22/D22, "N.A.")</f>
        <v>0.93900000000000006</v>
      </c>
      <c r="G22" s="6">
        <v>1765509.9241581145</v>
      </c>
      <c r="H22" s="19">
        <f>IFERROR(G22*$O22,"N.A.")</f>
        <v>28128515.761403225</v>
      </c>
      <c r="I22" s="11">
        <f>IFERROR(K22/G22,"N.A.")</f>
        <v>1.2478477689954335</v>
      </c>
      <c r="J22" s="20">
        <f t="shared" si="14"/>
        <v>7.8322213610111088E-2</v>
      </c>
      <c r="K22" s="40">
        <v>2203087.62</v>
      </c>
      <c r="L22" s="43" t="s">
        <v>57</v>
      </c>
      <c r="M22" s="6">
        <v>36</v>
      </c>
      <c r="N22" s="15" t="s">
        <v>24</v>
      </c>
      <c r="O22" s="21">
        <v>15.932233161938379</v>
      </c>
    </row>
    <row r="23" spans="1:15" x14ac:dyDescent="0.4">
      <c r="A23" s="13" t="s">
        <v>36</v>
      </c>
      <c r="B23" s="6">
        <v>190552</v>
      </c>
      <c r="C23" s="5">
        <f t="shared" si="13"/>
        <v>1.0323271338007474</v>
      </c>
      <c r="D23" s="6">
        <v>196712</v>
      </c>
      <c r="E23" s="8">
        <f>IFERROR(D23*$O$7,"N.A.")</f>
        <v>1967120</v>
      </c>
      <c r="F23" s="30">
        <f>IFERROR(G23/D23, "N.A.")</f>
        <v>0.91400000000000003</v>
      </c>
      <c r="G23" s="6">
        <v>179794.76800000001</v>
      </c>
      <c r="H23" s="19">
        <f>IFERROR(G23*$O23,"N.A.")</f>
        <v>1348460.76</v>
      </c>
      <c r="I23" s="11">
        <f>IFERROR(K23/G23,"N.A.")</f>
        <v>2.2854900316120434</v>
      </c>
      <c r="J23" s="20">
        <f t="shared" si="14"/>
        <v>0.30473200421493912</v>
      </c>
      <c r="K23" s="40">
        <v>410919.15</v>
      </c>
      <c r="L23" s="43" t="s">
        <v>57</v>
      </c>
      <c r="M23" s="6">
        <v>2</v>
      </c>
      <c r="N23" s="15" t="s">
        <v>24</v>
      </c>
      <c r="O23" s="21">
        <v>7.5</v>
      </c>
    </row>
    <row r="24" spans="1:15" x14ac:dyDescent="0.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x14ac:dyDescent="0.4">
      <c r="A25" s="47" t="s">
        <v>63</v>
      </c>
      <c r="B25" s="48">
        <f>SUM(B7:B24)</f>
        <v>10089971.498120071</v>
      </c>
      <c r="C25" s="49">
        <f>D25/B25</f>
        <v>1.0188971644726657</v>
      </c>
      <c r="D25" s="48">
        <f>SUM(D7:D24)</f>
        <v>10280643.349044554</v>
      </c>
      <c r="E25" s="48">
        <f>SUM(E7:E24)</f>
        <v>112658714.86151692</v>
      </c>
      <c r="F25" s="59">
        <f>G25/D25</f>
        <v>0.7600577047477266</v>
      </c>
      <c r="G25" s="48">
        <f>SUM(G7:G24)</f>
        <v>7813882.1872047847</v>
      </c>
      <c r="H25" s="48">
        <f>SUM(H7:H24)</f>
        <v>85154857.946091607</v>
      </c>
      <c r="I25" s="53">
        <f>SUM(I8:I24)</f>
        <v>32.429430371158269</v>
      </c>
      <c r="J25" s="53">
        <f>SUM(J8:J24)</f>
        <v>2.8578040223475281</v>
      </c>
      <c r="K25" s="58">
        <v>15971119.710000001</v>
      </c>
      <c r="L25" s="55"/>
      <c r="M25" s="55"/>
      <c r="N25" s="56"/>
      <c r="O25" s="57">
        <f>SUMPRODUCT(D7:D23,O7:O23)/D25</f>
        <v>10.000252773832841</v>
      </c>
    </row>
    <row r="27" spans="1:15" x14ac:dyDescent="0.35">
      <c r="A27" s="62" t="s">
        <v>60</v>
      </c>
      <c r="B27" s="63"/>
      <c r="C27" s="63"/>
      <c r="D27" s="63"/>
      <c r="E27" s="63"/>
    </row>
    <row r="28" spans="1:15" ht="119.25" customHeight="1" x14ac:dyDescent="0.4">
      <c r="A28" s="64" t="s">
        <v>61</v>
      </c>
      <c r="B28" s="64"/>
      <c r="C28" s="64"/>
      <c r="D28" s="64"/>
      <c r="E28" s="64"/>
    </row>
    <row r="31" spans="1:15" x14ac:dyDescent="0.4">
      <c r="G31" s="3"/>
    </row>
    <row r="56" spans="6:6" x14ac:dyDescent="0.4">
      <c r="F56" s="2"/>
    </row>
    <row r="57" spans="6:6" x14ac:dyDescent="0.4">
      <c r="F57" s="2"/>
    </row>
    <row r="58" spans="6:6" x14ac:dyDescent="0.4">
      <c r="F58" s="2"/>
    </row>
    <row r="59" spans="6:6" x14ac:dyDescent="0.4">
      <c r="F59" s="2"/>
    </row>
    <row r="60" spans="6:6" x14ac:dyDescent="0.4">
      <c r="F60" s="2"/>
    </row>
    <row r="61" spans="6:6" x14ac:dyDescent="0.4">
      <c r="F61" s="2"/>
    </row>
    <row r="62" spans="6:6" x14ac:dyDescent="0.4">
      <c r="F62" s="2"/>
    </row>
    <row r="63" spans="6:6" x14ac:dyDescent="0.4">
      <c r="F63" s="2"/>
    </row>
    <row r="64" spans="6:6" x14ac:dyDescent="0.4">
      <c r="F64" s="2"/>
    </row>
    <row r="65" spans="6:6" x14ac:dyDescent="0.4">
      <c r="F65" s="2"/>
    </row>
    <row r="66" spans="6:6" x14ac:dyDescent="0.4">
      <c r="F66" s="2"/>
    </row>
    <row r="67" spans="6:6" x14ac:dyDescent="0.4">
      <c r="F67" s="2"/>
    </row>
    <row r="68" spans="6:6" x14ac:dyDescent="0.4">
      <c r="F68" s="2"/>
    </row>
    <row r="69" spans="6:6" x14ac:dyDescent="0.4">
      <c r="F69" s="2"/>
    </row>
    <row r="70" spans="6:6" x14ac:dyDescent="0.4">
      <c r="F70" s="2"/>
    </row>
    <row r="71" spans="6:6" x14ac:dyDescent="0.4">
      <c r="F71" s="2"/>
    </row>
    <row r="72" spans="6:6" x14ac:dyDescent="0.4">
      <c r="F72" s="2"/>
    </row>
    <row r="73" spans="6:6" x14ac:dyDescent="0.4">
      <c r="F73" s="2"/>
    </row>
    <row r="74" spans="6:6" x14ac:dyDescent="0.4">
      <c r="F74" s="2"/>
    </row>
    <row r="75" spans="6:6" x14ac:dyDescent="0.4">
      <c r="F75" s="2"/>
    </row>
    <row r="76" spans="6:6" x14ac:dyDescent="0.4">
      <c r="F76" s="2"/>
    </row>
    <row r="77" spans="6:6" x14ac:dyDescent="0.4">
      <c r="F77" s="2"/>
    </row>
    <row r="78" spans="6:6" x14ac:dyDescent="0.4">
      <c r="F78" s="2"/>
    </row>
    <row r="79" spans="6:6" x14ac:dyDescent="0.4">
      <c r="F79" s="2"/>
    </row>
    <row r="80" spans="6:6" x14ac:dyDescent="0.4">
      <c r="F80" s="2"/>
    </row>
    <row r="81" spans="6:6" x14ac:dyDescent="0.4">
      <c r="F81" s="2"/>
    </row>
    <row r="82" spans="6:6" x14ac:dyDescent="0.4">
      <c r="F82" s="2"/>
    </row>
    <row r="83" spans="6:6" x14ac:dyDescent="0.4">
      <c r="F83" s="2"/>
    </row>
    <row r="84" spans="6:6" x14ac:dyDescent="0.4">
      <c r="F84" s="2"/>
    </row>
  </sheetData>
  <mergeCells count="12">
    <mergeCell ref="A27:E27"/>
    <mergeCell ref="A28:E28"/>
    <mergeCell ref="K8:K13"/>
    <mergeCell ref="I8:I13"/>
    <mergeCell ref="J8:J13"/>
    <mergeCell ref="O4:O5"/>
    <mergeCell ref="A3:A5"/>
    <mergeCell ref="D3:E3"/>
    <mergeCell ref="G3:J3"/>
    <mergeCell ref="M3:N3"/>
    <mergeCell ref="M4:M5"/>
    <mergeCell ref="N4:N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E4CC8FA0FD34A88BE0C380B684BAB" ma:contentTypeVersion="10" ma:contentTypeDescription="Create a new document." ma:contentTypeScope="" ma:versionID="f890aeb844cf6e9ce28b67625203f3af">
  <xsd:schema xmlns:xsd="http://www.w3.org/2001/XMLSchema" xmlns:xs="http://www.w3.org/2001/XMLSchema" xmlns:p="http://schemas.microsoft.com/office/2006/metadata/properties" xmlns:ns3="765227eb-2557-40de-b741-36f4bef2b5cf" targetNamespace="http://schemas.microsoft.com/office/2006/metadata/properties" ma:root="true" ma:fieldsID="db1bb154309f27afb910f7fbccc6c9bd" ns3:_="">
    <xsd:import namespace="765227eb-2557-40de-b741-36f4bef2b5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227eb-2557-40de-b741-36f4bef2b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060B2C-90C3-4919-A9E9-6C3B26E23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227eb-2557-40de-b741-36f4bef2b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87C340-5046-4DAD-B133-FDFDB825E7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AF0F4-45D0-449C-8CCE-BD21867DCA8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Electric EM&amp;V Tables</vt:lpstr>
      <vt:lpstr>2018 Gas EM&amp;V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Soriano</dc:creator>
  <cp:lastModifiedBy>CJ Consulting</cp:lastModifiedBy>
  <dcterms:created xsi:type="dcterms:W3CDTF">2018-06-06T18:28:35Z</dcterms:created>
  <dcterms:modified xsi:type="dcterms:W3CDTF">2020-05-07T19:48:12Z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0x010100E99E4CC8FA0FD34A88BE0C380B684BAB</vt:lpwstr>
  </property>
</Properties>
</file>